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1565"/>
  </bookViews>
  <sheets>
    <sheet name="2.8" sheetId="2" r:id="rId1"/>
    <sheet name="К15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К15!#REF!</definedName>
    <definedName name="_Par114" localSheetId="1">К15!#REF!</definedName>
    <definedName name="_Par115" localSheetId="1">К15!#REF!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К15!#REF!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Итого">'[4]содержание и текущий ремонт'!$E$524</definedName>
    <definedName name="_xlnm.Print_Area" localSheetId="0">'2.8'!$A$1:$D$103</definedName>
    <definedName name="_xlnm.Print_Area" localSheetId="1">К15!$A$1:$G$218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90" i="2" l="1"/>
  <c r="D78" i="2"/>
  <c r="D77" i="2"/>
  <c r="D76" i="2"/>
  <c r="D79" i="2" s="1"/>
  <c r="D80" i="2" s="1"/>
  <c r="D75" i="2"/>
  <c r="D68" i="2"/>
  <c r="D71" i="2" s="1"/>
  <c r="D70" i="2" s="1"/>
  <c r="D67" i="2"/>
  <c r="D66" i="2"/>
  <c r="D58" i="2"/>
  <c r="D57" i="2"/>
  <c r="D56" i="2"/>
  <c r="D48" i="2"/>
  <c r="D51" i="2" s="1"/>
  <c r="D50" i="2" s="1"/>
  <c r="D46" i="2"/>
  <c r="D45" i="2"/>
  <c r="D38" i="2"/>
  <c r="D16" i="2"/>
  <c r="D17" i="2" s="1"/>
  <c r="D14" i="2"/>
  <c r="D12" i="2"/>
  <c r="D11" i="2"/>
  <c r="D25" i="2" l="1"/>
  <c r="D22" i="2"/>
  <c r="D60" i="2"/>
  <c r="D61" i="2" s="1"/>
  <c r="D41" i="2"/>
  <c r="F193" i="1"/>
  <c r="F192" i="1"/>
  <c r="F191" i="1"/>
  <c r="F190" i="1"/>
  <c r="G184" i="1"/>
  <c r="G183" i="1"/>
  <c r="E165" i="1"/>
  <c r="E188" i="1" s="1"/>
  <c r="D165" i="1"/>
  <c r="D186" i="1" s="1"/>
  <c r="C165" i="1"/>
  <c r="C188" i="1" s="1"/>
  <c r="G164" i="1"/>
  <c r="G162" i="1"/>
  <c r="G161" i="1"/>
  <c r="F158" i="1"/>
  <c r="F156" i="1"/>
  <c r="F154" i="1"/>
  <c r="F153" i="1"/>
  <c r="F151" i="1"/>
  <c r="F150" i="1"/>
  <c r="F149" i="1"/>
  <c r="E145" i="1"/>
  <c r="E147" i="1" s="1"/>
  <c r="D145" i="1"/>
  <c r="D147" i="1" s="1"/>
  <c r="G141" i="1"/>
  <c r="G136" i="1"/>
  <c r="G134" i="1"/>
  <c r="G126" i="1"/>
  <c r="G125" i="1"/>
  <c r="G124" i="1"/>
  <c r="G123" i="1"/>
  <c r="G121" i="1"/>
  <c r="G119" i="1"/>
  <c r="G109" i="1"/>
  <c r="G104" i="1"/>
  <c r="G91" i="1"/>
  <c r="G89" i="1"/>
  <c r="G88" i="1"/>
  <c r="G84" i="1"/>
  <c r="C63" i="1"/>
  <c r="C145" i="1" s="1"/>
  <c r="G62" i="1"/>
  <c r="G60" i="1"/>
  <c r="G58" i="1"/>
  <c r="G56" i="1"/>
  <c r="G55" i="1"/>
  <c r="G53" i="1"/>
  <c r="G51" i="1"/>
  <c r="G49" i="1"/>
  <c r="G47" i="1"/>
  <c r="G45" i="1"/>
  <c r="G44" i="1"/>
  <c r="G43" i="1"/>
  <c r="G41" i="1"/>
  <c r="G40" i="1"/>
  <c r="G37" i="1"/>
  <c r="G36" i="1"/>
  <c r="G35" i="1"/>
  <c r="G33" i="1"/>
  <c r="G31" i="1"/>
  <c r="G29" i="1"/>
  <c r="G27" i="1"/>
  <c r="G138" i="1" l="1"/>
  <c r="G140" i="1"/>
  <c r="G175" i="1"/>
  <c r="G177" i="1"/>
  <c r="G178" i="1"/>
  <c r="G179" i="1"/>
  <c r="G180" i="1"/>
  <c r="G34" i="1"/>
  <c r="G39" i="1"/>
  <c r="G46" i="1"/>
  <c r="G48" i="1"/>
  <c r="G50" i="1"/>
  <c r="G52" i="1"/>
  <c r="G54" i="1"/>
  <c r="G59" i="1"/>
  <c r="G61" i="1"/>
  <c r="G90" i="1"/>
  <c r="G92" i="1"/>
  <c r="G100" i="1"/>
  <c r="G101" i="1"/>
  <c r="G102" i="1"/>
  <c r="G103" i="1"/>
  <c r="G105" i="1"/>
  <c r="G106" i="1"/>
  <c r="G108" i="1"/>
  <c r="G110" i="1"/>
  <c r="G111" i="1"/>
  <c r="G112" i="1"/>
  <c r="G113" i="1"/>
  <c r="G118" i="1"/>
  <c r="G120" i="1"/>
  <c r="G122" i="1"/>
  <c r="G127" i="1"/>
  <c r="G128" i="1"/>
  <c r="G129" i="1"/>
  <c r="G130" i="1"/>
  <c r="G131" i="1"/>
  <c r="G132" i="1"/>
  <c r="G133" i="1"/>
  <c r="G135" i="1"/>
  <c r="G137" i="1"/>
  <c r="G139" i="1"/>
  <c r="F155" i="1"/>
  <c r="F157" i="1"/>
  <c r="G181" i="1"/>
  <c r="G143" i="1"/>
  <c r="F152" i="1"/>
  <c r="G176" i="1"/>
  <c r="C147" i="1"/>
  <c r="G147" i="1" s="1"/>
  <c r="G145" i="1"/>
  <c r="C186" i="1"/>
  <c r="G186" i="1" s="1"/>
  <c r="E186" i="1"/>
  <c r="D188" i="1"/>
  <c r="G188" i="1" s="1"/>
  <c r="G63" i="1"/>
  <c r="G165" i="1"/>
  <c r="G194" i="1" l="1"/>
</calcChain>
</file>

<file path=xl/sharedStrings.xml><?xml version="1.0" encoding="utf-8"?>
<sst xmlns="http://schemas.openxmlformats.org/spreadsheetml/2006/main" count="558" uniqueCount="265">
  <si>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</si>
  <si>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</si>
  <si>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</si>
  <si>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01.03.2019г.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</si>
  <si>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</si>
  <si>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</si>
  <si>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</si>
  <si>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7,</t>
  </si>
  <si>
    <r>
      <t xml:space="preserve">именуемые в дальнейшем "Заказчик", в лице </t>
    </r>
    <r>
      <rPr>
        <b/>
        <u/>
        <sz val="9"/>
        <color indexed="10"/>
        <rFont val="Times New Roman"/>
        <family val="1"/>
        <charset val="204"/>
      </rPr>
      <t xml:space="preserve"> председателя МКД  Зайцевой Е.В., </t>
    </r>
    <r>
      <rPr>
        <sz val="9"/>
        <rFont val="Times New Roman"/>
        <family val="1"/>
        <charset val="204"/>
      </rPr>
      <t xml:space="preserve">       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</si>
  <si>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</si>
  <si>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06.04.2018г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</si>
  <si>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</si>
  <si>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</si>
  <si>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</si>
  <si>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</si>
  <si>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01.03.2019г</t>
    </r>
    <r>
      <rPr>
        <sz val="9"/>
        <color indexed="10"/>
        <rFont val="Times New Roman"/>
        <family val="1"/>
        <charset val="204"/>
      </rPr>
      <t xml:space="preserve"> 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</si>
  <si>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</si>
  <si>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7</t>
  </si>
  <si>
    <t xml:space="preserve">Приложение 1    </t>
  </si>
  <si>
    <t xml:space="preserve">Детальный перечень выполненных работ (оказанных услуг) по содержанию и текущему ремонту общего имущества в многоквартирном доме     </t>
  </si>
  <si>
    <t>№ 15 по ул. Кировская</t>
  </si>
  <si>
    <t xml:space="preserve">Наименование вида работы (услуги) </t>
  </si>
  <si>
    <t>Периодичность/ объем выполненной работы (оказанной услуги)</t>
  </si>
  <si>
    <t xml:space="preserve">Единица измерения </t>
  </si>
  <si>
    <t>Стоимость /сметная стоимостьвыполненной работы (оказанной услуги) за единицу</t>
  </si>
  <si>
    <t>Цена выполненной работы (оказанной услуги), в рублях</t>
  </si>
  <si>
    <t>за период с 01.01. по 11.07.2019 год (исполнение договора управления многоквартирным домом от 01.07.2018 г.)</t>
  </si>
  <si>
    <t>осмотр</t>
  </si>
  <si>
    <t>м2</t>
  </si>
  <si>
    <t>м3</t>
  </si>
  <si>
    <t>шт</t>
  </si>
  <si>
    <t>м</t>
  </si>
  <si>
    <t>м3 здания</t>
  </si>
  <si>
    <t>м2 жилой площиди</t>
  </si>
  <si>
    <t>Обеспечение устранений аварий</t>
  </si>
  <si>
    <t xml:space="preserve">   Непредвиденные расходы:</t>
  </si>
  <si>
    <t>за период с 12.07.2019г. по 31.08.2019г. (исполнение договора управления многоквартирным домом от 12.07.2019 г.)</t>
  </si>
  <si>
    <t xml:space="preserve">м2  </t>
  </si>
  <si>
    <t>Смена крана шарового д.15 мм  для уборщиц на радиатор отопления</t>
  </si>
  <si>
    <t xml:space="preserve">Замена ламп светодиодных </t>
  </si>
  <si>
    <t xml:space="preserve">Замена ламп люминисцентных </t>
  </si>
  <si>
    <t>Замена стартеров</t>
  </si>
  <si>
    <t>ИТОГО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</si>
  <si>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01.03.2019г. по 30.06.2019г.</t>
    </r>
    <r>
      <rPr>
        <sz val="9"/>
        <rFont val="Times New Roman"/>
        <family val="1"/>
        <charset val="204"/>
      </rPr>
      <t xml:space="preserve"> выполнено работ (оказано услуг) на общую сумму</t>
    </r>
  </si>
  <si>
    <t>сорок девять тысяч сто пятнадцать рублей, 41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</si>
  <si>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</si>
  <si>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</si>
  <si>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</si>
  <si>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</si>
  <si>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</si>
  <si>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</si>
  <si>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</si>
  <si>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</si>
  <si>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</si>
  <si>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</si>
  <si>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Зайцева Е.В.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</si>
  <si>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</si>
  <si>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</si>
  <si>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</si>
  <si>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</si>
  <si>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</si>
  <si>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</si>
  <si>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</si>
  <si>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Управляющая организация - МП "ЖКХ"</t>
  </si>
  <si>
    <t>Утепление подвальных продухов</t>
  </si>
  <si>
    <t>Очистка козырьков от снега</t>
  </si>
  <si>
    <t xml:space="preserve">Ремонт подвальной двери </t>
  </si>
  <si>
    <t>Ремонт дверного полотна</t>
  </si>
  <si>
    <t>Установка трапов</t>
  </si>
  <si>
    <t>Раскрытие подвальных продухов</t>
  </si>
  <si>
    <t>Снятие  пружины</t>
  </si>
  <si>
    <t>Прочистка фильтра ГВС</t>
  </si>
  <si>
    <t xml:space="preserve">Прочистка канализационных лежаков </t>
  </si>
  <si>
    <t>V. Приборы учета (ОПУ)</t>
  </si>
  <si>
    <t xml:space="preserve">Обслуживание приборов учета тепловой энергии </t>
  </si>
  <si>
    <t xml:space="preserve">Поверка приборов учета тепловой энергии </t>
  </si>
  <si>
    <t xml:space="preserve"> 2.2.3 Электрооборудование</t>
  </si>
  <si>
    <t>Замена перегоревшей эл.лампы накаливания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</si>
  <si>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</si>
  <si>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</si>
  <si>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</si>
  <si>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</si>
  <si>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</si>
  <si>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</si>
  <si>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</si>
  <si>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</si>
  <si>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 xml:space="preserve"> 4. Придомовая территория</t>
  </si>
  <si>
    <t>Уборка в летнее время</t>
  </si>
  <si>
    <t>Подметание территории</t>
  </si>
  <si>
    <t>Уборка отмосток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</si>
  <si>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</si>
  <si>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</si>
  <si>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</si>
  <si>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</si>
  <si>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</si>
  <si>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Очистка урн от мусора</t>
  </si>
  <si>
    <t>Погрузка мусора на автотранспорт вручную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</si>
  <si>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</si>
  <si>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</si>
  <si>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</si>
  <si>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</si>
  <si>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 xml:space="preserve">            I. Текущий ремонт и содержание жилого здания и благоустройство территории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</si>
  <si>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</si>
  <si>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</si>
  <si>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                 2.  Работы, выполняемые в зданиях с подвалами</t>
  </si>
  <si>
    <t>Уборка подвальных помещений</t>
  </si>
  <si>
    <t xml:space="preserve">                 3.  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</si>
  <si>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</t>
  </si>
  <si>
    <t xml:space="preserve">                5. Работы, выполняемые в целях надлежащего содержания крыши</t>
  </si>
  <si>
    <t>Осмотр кровель</t>
  </si>
  <si>
    <t>Очистка кровли от снега при толщине снега до 20 см  и скалывание сосулек</t>
  </si>
  <si>
    <t>Осмотр деревянных конструкций крыш</t>
  </si>
  <si>
    <t xml:space="preserve">                 9.  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</si>
  <si>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</si>
  <si>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</si>
  <si>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</si>
  <si>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</si>
  <si>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</si>
  <si>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 xml:space="preserve">                 12.  Работы по ремонту придомового оборудования благоустройства</t>
  </si>
  <si>
    <t>Досыпка песка в песочницы</t>
  </si>
  <si>
    <t xml:space="preserve">            II.  Текущий ремонт и содержание внутридомовых инженерных сетей центрального отопления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</si>
  <si>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</si>
  <si>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 (места общего пользования)</t>
  </si>
  <si>
    <t>Осмотр системы в подвальных помещениях</t>
  </si>
  <si>
    <t>Осмотр системы центрального отопления (внутриквартирные устройства)</t>
  </si>
  <si>
    <t xml:space="preserve">Снятие, установка манометра  после поверки </t>
  </si>
  <si>
    <t>Испытание трубопроводов системы центрального отопления</t>
  </si>
  <si>
    <t>Промывка трубопроводов системы центрального отопления</t>
  </si>
  <si>
    <t>Консервация системы отопления</t>
  </si>
  <si>
    <t>Расконсервация системы отопления</t>
  </si>
  <si>
    <t>Осмотр и очистка грязевиков</t>
  </si>
  <si>
    <t xml:space="preserve">            IV.  Текущий ремонт и содержание внутридомовых инженерных сетей электроснабжения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</si>
  <si>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</si>
  <si>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</si>
  <si>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</si>
  <si>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Замена ламп накаливания</t>
  </si>
  <si>
    <t>Замена люминисцентных ламп</t>
  </si>
  <si>
    <t>Замена ламп ДРЛ-250</t>
  </si>
  <si>
    <t xml:space="preserve">            V.  Уборка внутридомовых мест общего пользования</t>
  </si>
  <si>
    <t>Влажное подметание лестничных площадок и маршей</t>
  </si>
  <si>
    <t>Влажное подметание лестничных площадок и маршей свыше 3-го этажа</t>
  </si>
  <si>
    <t>Мытье лестничных площадок и маршей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</si>
  <si>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</si>
  <si>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</si>
  <si>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</si>
  <si>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</si>
  <si>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</si>
  <si>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</si>
  <si>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Влажная протирка подоконников </t>
  </si>
  <si>
    <t>оконных решеток</t>
  </si>
  <si>
    <t>Влажная протирка перил</t>
  </si>
  <si>
    <t>Влажная протирка шкафов для электросчетчиков, слаботочных устройств</t>
  </si>
  <si>
    <t>Влажная протирка почтовых ящиков</t>
  </si>
  <si>
    <t>Влажная протирка дверей</t>
  </si>
  <si>
    <t>Мытье окон</t>
  </si>
  <si>
    <t>Мойка окон, оконных решеток</t>
  </si>
  <si>
    <t>Снятие и установка оконных рам</t>
  </si>
  <si>
    <t>Снятие и установка металлических решеток на окнах</t>
  </si>
  <si>
    <t xml:space="preserve">            VI.  Уборка придомовой территории</t>
  </si>
  <si>
    <t xml:space="preserve">                 18.  Работы по содержанию придомовой территории в холодный период года</t>
  </si>
  <si>
    <t>Подметание свежевыпавшего снега</t>
  </si>
  <si>
    <t>дворовой проезд</t>
  </si>
  <si>
    <t>парковки</t>
  </si>
  <si>
    <t>тротуар большой</t>
  </si>
  <si>
    <t>тропинки со ступенями</t>
  </si>
  <si>
    <t>бельевая площадка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</si>
  <si>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</si>
  <si>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</si>
  <si>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</si>
  <si>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уплотненного снега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</si>
  <si>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</si>
  <si>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</si>
  <si>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</si>
  <si>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</si>
  <si>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</si>
  <si>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</si>
  <si>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</si>
  <si>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Сметание снега с крылец и площадок перед подъездами</t>
  </si>
  <si>
    <t>Очистка приямков</t>
  </si>
  <si>
    <t xml:space="preserve">                 19.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</si>
  <si>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</si>
  <si>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</si>
  <si>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</si>
  <si>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Подметание крылец и площадок перед подъездами</t>
  </si>
  <si>
    <t xml:space="preserve">            VIII.  Услуги по управлению МКД</t>
  </si>
  <si>
    <t>Управление МКД</t>
  </si>
  <si>
    <t xml:space="preserve">            IX.  Обеспечение устранения аварий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</si>
  <si>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</si>
  <si>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</si>
  <si>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</si>
  <si>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</si>
  <si>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</si>
  <si>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15 по ул. Кировская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</si>
  <si>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</si>
  <si>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</si>
  <si>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</si>
  <si>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</si>
  <si>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</si>
  <si>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</si>
  <si>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</si>
  <si>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</si>
  <si>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</si>
  <si>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</si>
  <si>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31.08.2019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</si>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</sst>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3">
    <xf numFmtId="0" fontId="0" fillId="0" borderId="0"/>
    <xf numFmtId="0" fontId="2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167" fontId="19" fillId="0" borderId="0">
      <protection locked="0"/>
    </xf>
    <xf numFmtId="168" fontId="19" fillId="0" borderId="8">
      <protection locked="0"/>
    </xf>
    <xf numFmtId="167" fontId="20" fillId="0" borderId="0">
      <protection locked="0"/>
    </xf>
    <xf numFmtId="168" fontId="20" fillId="0" borderId="9">
      <protection locked="0"/>
    </xf>
    <xf numFmtId="169" fontId="19" fillId="0" borderId="0">
      <protection locked="0"/>
    </xf>
    <xf numFmtId="170" fontId="19" fillId="0" borderId="0">
      <protection locked="0"/>
    </xf>
    <xf numFmtId="169" fontId="20" fillId="0" borderId="0">
      <protection locked="0"/>
    </xf>
    <xf numFmtId="170" fontId="20" fillId="0" borderId="0">
      <protection locked="0"/>
    </xf>
    <xf numFmtId="171" fontId="19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Protection="0">
      <alignment horizontal="left" vertical="top" wrapText="1"/>
    </xf>
    <xf numFmtId="0" fontId="25" fillId="16" borderId="0" applyNumberFormat="0" applyBorder="0" applyProtection="0">
      <alignment horizontal="left" vertical="top" wrapText="1"/>
    </xf>
    <xf numFmtId="0" fontId="25" fillId="17" borderId="0" applyNumberFormat="0" applyBorder="0" applyProtection="0">
      <alignment horizontal="left" vertical="top" wrapText="1"/>
    </xf>
    <xf numFmtId="0" fontId="24" fillId="18" borderId="0" applyNumberFormat="0" applyBorder="0" applyProtection="0">
      <alignment horizontal="left" vertical="top" wrapText="1"/>
    </xf>
    <xf numFmtId="0" fontId="26" fillId="19" borderId="0" applyNumberFormat="0" applyBorder="0" applyProtection="0">
      <alignment horizontal="left" vertical="top" wrapText="1"/>
    </xf>
    <xf numFmtId="0" fontId="27" fillId="20" borderId="0" applyNumberFormat="0" applyBorder="0" applyProtection="0">
      <alignment horizontal="left" vertical="top" wrapText="1"/>
    </xf>
    <xf numFmtId="0" fontId="11" fillId="0" borderId="0"/>
    <xf numFmtId="0" fontId="28" fillId="0" borderId="0" applyNumberFormat="0" applyFill="0" applyBorder="0" applyProtection="0">
      <alignment horizontal="left" vertical="top" wrapText="1"/>
    </xf>
    <xf numFmtId="0" fontId="29" fillId="21" borderId="0" applyNumberFormat="0" applyBorder="0" applyProtection="0">
      <alignment horizontal="left" vertical="top" wrapText="1"/>
    </xf>
    <xf numFmtId="0" fontId="30" fillId="0" borderId="0" applyNumberFormat="0" applyFill="0" applyBorder="0" applyProtection="0">
      <alignment horizontal="left" vertical="top" wrapText="1"/>
    </xf>
    <xf numFmtId="0" fontId="31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left" vertical="top" wrapText="1"/>
    </xf>
    <xf numFmtId="0" fontId="33" fillId="22" borderId="0" applyNumberFormat="0" applyBorder="0" applyProtection="0">
      <alignment horizontal="left" vertical="top" wrapText="1"/>
    </xf>
    <xf numFmtId="0" fontId="34" fillId="22" borderId="10" applyNumberFormat="0" applyProtection="0">
      <alignment horizontal="left" vertical="top" wrapText="1"/>
    </xf>
    <xf numFmtId="0" fontId="35" fillId="0" borderId="0">
      <alignment horizontal="left" vertical="top"/>
    </xf>
    <xf numFmtId="0" fontId="35" fillId="0" borderId="0">
      <alignment horizontal="left" vertical="top"/>
    </xf>
    <xf numFmtId="0" fontId="35" fillId="0" borderId="0">
      <alignment horizontal="center" vertical="top"/>
    </xf>
    <xf numFmtId="0" fontId="32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left" vertical="top" wrapText="1"/>
    </xf>
    <xf numFmtId="0" fontId="26" fillId="0" borderId="0" applyNumberFormat="0" applyFill="0" applyBorder="0" applyProtection="0">
      <alignment horizontal="left" vertical="top" wrapText="1"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36" fillId="7" borderId="10" applyNumberFormat="0" applyAlignment="0" applyProtection="0"/>
    <xf numFmtId="0" fontId="37" fillId="27" borderId="11" applyNumberFormat="0" applyAlignment="0" applyProtection="0"/>
    <xf numFmtId="0" fontId="38" fillId="27" borderId="10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28" borderId="1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2" fillId="0" borderId="0">
      <alignment horizontal="left" vertical="top" wrapText="1"/>
    </xf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0" borderId="17" applyNumberFormat="0" applyFont="0" applyAlignment="0" applyProtection="0"/>
    <xf numFmtId="0" fontId="52" fillId="0" borderId="18" applyNumberFormat="0" applyFill="0" applyAlignment="0" applyProtection="0"/>
    <xf numFmtId="0" fontId="49" fillId="0" borderId="0"/>
    <xf numFmtId="0" fontId="53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122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0" borderId="0" xfId="1" applyFont="1"/>
    <xf numFmtId="0" fontId="5" fillId="0" borderId="0" xfId="2" applyFont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4" fillId="0" borderId="0" xfId="1" applyFont="1" applyFill="1"/>
    <xf numFmtId="0" fontId="2" fillId="0" borderId="0" xfId="2"/>
    <xf numFmtId="0" fontId="9" fillId="0" borderId="0" xfId="1" applyFont="1" applyFill="1" applyAlignment="1">
      <alignment horizontal="center" vertical="center"/>
    </xf>
    <xf numFmtId="0" fontId="10" fillId="0" borderId="0" xfId="1" applyFont="1" applyFill="1"/>
    <xf numFmtId="0" fontId="9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8" fillId="0" borderId="0" xfId="1" applyFont="1" applyBorder="1" applyAlignment="1">
      <alignment horizontal="left" vertical="center"/>
    </xf>
    <xf numFmtId="0" fontId="14" fillId="0" borderId="0" xfId="1" applyFont="1" applyAlignment="1">
      <alignment horizontal="right"/>
    </xf>
    <xf numFmtId="0" fontId="15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left" vertical="center"/>
    </xf>
    <xf numFmtId="0" fontId="5" fillId="0" borderId="2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4" fontId="5" fillId="0" borderId="3" xfId="5" applyNumberFormat="1" applyFont="1" applyFill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 wrapText="1"/>
    </xf>
    <xf numFmtId="0" fontId="17" fillId="0" borderId="2" xfId="3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4" fillId="0" borderId="1" xfId="1" applyFont="1" applyBorder="1"/>
    <xf numFmtId="0" fontId="5" fillId="0" borderId="2" xfId="1" applyFont="1" applyBorder="1" applyAlignment="1">
      <alignment wrapText="1"/>
    </xf>
    <xf numFmtId="4" fontId="5" fillId="0" borderId="3" xfId="1" applyNumberFormat="1" applyFont="1" applyBorder="1" applyAlignment="1">
      <alignment horizontal="center" vertical="center"/>
    </xf>
    <xf numFmtId="4" fontId="17" fillId="0" borderId="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17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6" fillId="0" borderId="0" xfId="1" applyFont="1" applyBorder="1" applyAlignment="1">
      <alignment horizontal="center" vertical="center"/>
    </xf>
    <xf numFmtId="2" fontId="16" fillId="0" borderId="0" xfId="1" applyNumberFormat="1" applyFont="1" applyBorder="1" applyAlignment="1">
      <alignment horizontal="center" vertical="center"/>
    </xf>
    <xf numFmtId="0" fontId="17" fillId="0" borderId="6" xfId="1" applyFont="1" applyBorder="1" applyAlignment="1">
      <alignment vertical="center"/>
    </xf>
    <xf numFmtId="0" fontId="4" fillId="0" borderId="6" xfId="1" applyFont="1" applyBorder="1"/>
    <xf numFmtId="0" fontId="1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6" xfId="1" applyFont="1" applyBorder="1"/>
    <xf numFmtId="0" fontId="6" fillId="0" borderId="6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16" fillId="0" borderId="7" xfId="1" applyFont="1" applyBorder="1" applyAlignment="1">
      <alignment horizont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wrapText="1"/>
    </xf>
    <xf numFmtId="0" fontId="15" fillId="0" borderId="0" xfId="1" applyFont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left" vertical="center" wrapText="1"/>
    </xf>
    <xf numFmtId="49" fontId="17" fillId="0" borderId="5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3" applyFont="1" applyAlignment="1">
      <alignment horizontal="left" vertical="top" wrapText="1"/>
    </xf>
    <xf numFmtId="0" fontId="6" fillId="0" borderId="6" xfId="1" applyFont="1" applyBorder="1" applyAlignment="1">
      <alignment horizontal="left" vertical="center"/>
    </xf>
    <xf numFmtId="0" fontId="14" fillId="0" borderId="0" xfId="1" applyFont="1" applyAlignment="1">
      <alignment vertical="center" wrapText="1"/>
    </xf>
    <xf numFmtId="0" fontId="56" fillId="0" borderId="0" xfId="79" applyFont="1" applyFill="1" applyAlignment="1">
      <alignment horizontal="center" vertical="center"/>
    </xf>
    <xf numFmtId="0" fontId="58" fillId="0" borderId="0" xfId="79" applyFont="1" applyFill="1" applyAlignment="1">
      <alignment horizontal="center" vertical="center"/>
    </xf>
    <xf numFmtId="166" fontId="59" fillId="0" borderId="0" xfId="79" applyNumberFormat="1" applyFont="1" applyFill="1" applyBorder="1" applyAlignment="1">
      <alignment horizontal="right" vertical="center"/>
    </xf>
    <xf numFmtId="0" fontId="57" fillId="0" borderId="0" xfId="79" applyFont="1" applyFill="1"/>
    <xf numFmtId="0" fontId="58" fillId="0" borderId="6" xfId="79" applyFont="1" applyFill="1" applyBorder="1" applyAlignment="1">
      <alignment horizontal="center" vertical="center"/>
    </xf>
    <xf numFmtId="0" fontId="59" fillId="0" borderId="3" xfId="79" applyFont="1" applyFill="1" applyBorder="1" applyAlignment="1">
      <alignment horizontal="center" vertical="center" wrapText="1"/>
    </xf>
    <xf numFmtId="0" fontId="59" fillId="0" borderId="3" xfId="79" applyFont="1" applyFill="1" applyBorder="1" applyAlignment="1">
      <alignment vertical="center" wrapText="1"/>
    </xf>
    <xf numFmtId="0" fontId="57" fillId="0" borderId="3" xfId="79" applyFont="1" applyFill="1" applyBorder="1" applyAlignment="1">
      <alignment horizontal="center"/>
    </xf>
    <xf numFmtId="14" fontId="18" fillId="0" borderId="3" xfId="79" applyNumberFormat="1" applyFont="1" applyFill="1" applyBorder="1" applyAlignment="1">
      <alignment horizontal="center"/>
    </xf>
    <xf numFmtId="0" fontId="57" fillId="0" borderId="3" xfId="79" applyFont="1" applyFill="1" applyBorder="1"/>
    <xf numFmtId="0" fontId="60" fillId="0" borderId="3" xfId="79" applyFont="1" applyFill="1" applyBorder="1" applyAlignment="1">
      <alignment horizontal="center"/>
    </xf>
    <xf numFmtId="0" fontId="61" fillId="0" borderId="3" xfId="79" applyFont="1" applyFill="1" applyBorder="1" applyAlignment="1">
      <alignment horizontal="center" wrapText="1"/>
    </xf>
    <xf numFmtId="0" fontId="60" fillId="0" borderId="3" xfId="79" applyFont="1" applyFill="1" applyBorder="1"/>
    <xf numFmtId="4" fontId="60" fillId="0" borderId="3" xfId="79" applyNumberFormat="1" applyFont="1" applyFill="1" applyBorder="1" applyAlignment="1">
      <alignment horizontal="center"/>
    </xf>
    <xf numFmtId="0" fontId="59" fillId="0" borderId="3" xfId="79" applyFont="1" applyFill="1" applyBorder="1" applyAlignment="1">
      <alignment vertical="top" wrapText="1"/>
    </xf>
    <xf numFmtId="0" fontId="59" fillId="0" borderId="3" xfId="79" applyFont="1" applyFill="1" applyBorder="1" applyAlignment="1">
      <alignment horizontal="justify" vertical="center" wrapText="1"/>
    </xf>
    <xf numFmtId="49" fontId="59" fillId="0" borderId="3" xfId="79" applyNumberFormat="1" applyFont="1" applyFill="1" applyBorder="1" applyAlignment="1">
      <alignment horizontal="justify" vertical="center" wrapText="1"/>
    </xf>
    <xf numFmtId="0" fontId="59" fillId="0" borderId="4" xfId="79" applyFont="1" applyFill="1" applyBorder="1" applyAlignment="1">
      <alignment horizontal="left" vertical="center" wrapText="1"/>
    </xf>
    <xf numFmtId="0" fontId="59" fillId="0" borderId="5" xfId="79" applyFont="1" applyFill="1" applyBorder="1" applyAlignment="1">
      <alignment horizontal="left" vertical="center" wrapText="1"/>
    </xf>
    <xf numFmtId="0" fontId="59" fillId="0" borderId="2" xfId="79" applyFont="1" applyFill="1" applyBorder="1" applyAlignment="1">
      <alignment horizontal="left" vertical="center" wrapText="1"/>
    </xf>
    <xf numFmtId="3" fontId="60" fillId="0" borderId="3" xfId="79" applyNumberFormat="1" applyFont="1" applyFill="1" applyBorder="1" applyAlignment="1">
      <alignment horizontal="center"/>
    </xf>
    <xf numFmtId="0" fontId="62" fillId="0" borderId="3" xfId="79" applyFont="1" applyFill="1" applyBorder="1" applyAlignment="1">
      <alignment wrapText="1"/>
    </xf>
    <xf numFmtId="0" fontId="60" fillId="0" borderId="3" xfId="79" applyFont="1" applyFill="1" applyBorder="1" applyAlignment="1">
      <alignment vertical="top"/>
    </xf>
    <xf numFmtId="4" fontId="61" fillId="0" borderId="3" xfId="79" applyNumberFormat="1" applyFont="1" applyFill="1" applyBorder="1" applyAlignment="1">
      <alignment wrapText="1"/>
    </xf>
    <xf numFmtId="4" fontId="61" fillId="0" borderId="3" xfId="79" applyNumberFormat="1" applyFont="1" applyFill="1" applyBorder="1"/>
    <xf numFmtId="4" fontId="60" fillId="0" borderId="3" xfId="79" applyNumberFormat="1" applyFont="1" applyFill="1" applyBorder="1" applyAlignment="1">
      <alignment horizontal="center" vertical="center"/>
    </xf>
    <xf numFmtId="166" fontId="59" fillId="0" borderId="3" xfId="79" applyNumberFormat="1" applyFont="1" applyFill="1" applyBorder="1" applyAlignment="1">
      <alignment horizontal="center" vertical="center" wrapText="1"/>
    </xf>
    <xf numFmtId="0" fontId="60" fillId="0" borderId="0" xfId="79" applyFont="1" applyFill="1"/>
  </cellXfs>
  <cellStyles count="93">
    <cellStyle name="" xfId="6"/>
    <cellStyle name="" xfId="7"/>
    <cellStyle name="_Прил.3 к Программе по энергосбережению 2010 г" xfId="8"/>
    <cellStyle name="_Прил.3 к Программе по энергосбережению 2010 г" xfId="9"/>
    <cellStyle name="" xfId="10"/>
    <cellStyle name="" xfId="11"/>
    <cellStyle name="_Прил.3 к Программе по энергосбережению 2010 г" xfId="12"/>
    <cellStyle name="_Прил.3 к Программе по энергосбережению 2010 г" xfId="13"/>
    <cellStyle name="" xfId="14"/>
    <cellStyle name="1" xfId="15"/>
    <cellStyle name="2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Accent" xfId="35"/>
    <cellStyle name="Accent 1" xfId="36"/>
    <cellStyle name="Accent 2" xfId="37"/>
    <cellStyle name="Accent 3" xfId="38"/>
    <cellStyle name="Bad" xfId="39"/>
    <cellStyle name="Error" xfId="40"/>
    <cellStyle name="Euro" xfId="41"/>
    <cellStyle name="Footnote" xfId="42"/>
    <cellStyle name="Good" xfId="43"/>
    <cellStyle name="Heading" xfId="44"/>
    <cellStyle name="Heading 1" xfId="45"/>
    <cellStyle name="Heading 2" xfId="46"/>
    <cellStyle name="Neutral" xfId="47"/>
    <cellStyle name="Note" xfId="48"/>
    <cellStyle name="S6" xfId="49"/>
    <cellStyle name="S7" xfId="50"/>
    <cellStyle name="S7 2" xfId="51"/>
    <cellStyle name="Status" xfId="52"/>
    <cellStyle name="Text" xfId="53"/>
    <cellStyle name="Warning" xfId="54"/>
    <cellStyle name="Акцент1 2" xfId="55"/>
    <cellStyle name="Акцент2 2" xfId="56"/>
    <cellStyle name="Акцент3 2" xfId="57"/>
    <cellStyle name="Акцент4 2" xfId="58"/>
    <cellStyle name="Акцент5 2" xfId="59"/>
    <cellStyle name="Акцент6 2" xfId="60"/>
    <cellStyle name="Ввод  2" xfId="61"/>
    <cellStyle name="Вывод 2" xfId="62"/>
    <cellStyle name="Вычисление 2" xfId="63"/>
    <cellStyle name="Гиперссылка 2" xfId="64"/>
    <cellStyle name="Гиперссылка 3" xfId="65"/>
    <cellStyle name="Заголовок 1 2" xfId="66"/>
    <cellStyle name="Заголовок 2 2" xfId="67"/>
    <cellStyle name="Заголовок 3 2" xfId="68"/>
    <cellStyle name="Заголовок 4 2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10" xfId="74"/>
    <cellStyle name="Обычный 11" xfId="75"/>
    <cellStyle name="Обычный 2" xfId="76"/>
    <cellStyle name="Обычный 2 2" xfId="3"/>
    <cellStyle name="Обычный 2 3" xfId="1"/>
    <cellStyle name="Обычный 3" xfId="5"/>
    <cellStyle name="Обычный 3 2" xfId="77"/>
    <cellStyle name="Обычный 4" xfId="78"/>
    <cellStyle name="Обычный 5" xfId="79"/>
    <cellStyle name="Обычный 5 2" xfId="80"/>
    <cellStyle name="Обычный 6" xfId="81"/>
    <cellStyle name="Обычный 7" xfId="82"/>
    <cellStyle name="Обычный 8" xfId="83"/>
    <cellStyle name="Обычный 9" xfId="84"/>
    <cellStyle name="Обычный_02 Гагарина 16" xfId="2"/>
    <cellStyle name="Плохой 2" xfId="85"/>
    <cellStyle name="Пояснение 2" xfId="86"/>
    <cellStyle name="Примечание 2" xfId="87"/>
    <cellStyle name="Связанная ячейка 2" xfId="88"/>
    <cellStyle name="Стиль 1" xfId="89"/>
    <cellStyle name="Текст предупреждения 2" xfId="90"/>
    <cellStyle name="Финансовый 2" xfId="91"/>
    <cellStyle name="Финансовый 3" xfId="4"/>
    <cellStyle name="Хороший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59;&#1054;%202019/&#1050;&#1080;&#1088;&#1086;&#1074;&#1089;&#1082;&#1072;&#1103;/&#1092;2.8&#1050;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_8"/>
      <sheetName val="содержание и текущий ремонт"/>
      <sheetName val="Б7"/>
      <sheetName val="К5"/>
      <sheetName val="К6"/>
      <sheetName val="К15"/>
      <sheetName val="Б11"/>
    </sheetNames>
    <sheetDataSet>
      <sheetData sheetId="0">
        <row r="12">
          <cell r="E12">
            <v>203999.64</v>
          </cell>
        </row>
        <row r="28">
          <cell r="E28">
            <v>209549.55</v>
          </cell>
        </row>
      </sheetData>
      <sheetData sheetId="1">
        <row r="524">
          <cell r="E524">
            <v>209549.55</v>
          </cell>
        </row>
      </sheetData>
      <sheetData sheetId="2" refreshError="1"/>
      <sheetData sheetId="3" refreshError="1"/>
      <sheetData sheetId="4" refreshError="1"/>
      <sheetData sheetId="5">
        <row r="194">
          <cell r="G194">
            <v>823266.32106352015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G26" sqref="G26"/>
    </sheetView>
  </sheetViews>
  <sheetFormatPr defaultRowHeight="15" x14ac:dyDescent="0.25"/>
  <cols>
    <col min="1" max="1" width="4.28515625" style="121" customWidth="1"/>
    <col min="2" max="2" width="62.28515625" style="97" customWidth="1"/>
    <col min="3" max="3" width="10.85546875" style="97" customWidth="1"/>
    <col min="4" max="4" width="18.42578125" style="121" customWidth="1"/>
    <col min="5" max="16384" width="9.140625" style="97"/>
  </cols>
  <sheetData>
    <row r="1" spans="1:4" ht="19.5" x14ac:dyDescent="0.25">
      <c r="A1" s="94" t="s">
        <v>190</v>
      </c>
      <c r="B1" s="94"/>
      <c r="C1" s="94"/>
      <c r="D1" s="94"/>
    </row>
    <row r="2" spans="1:4" x14ac:dyDescent="0.25">
      <c r="A2" s="95" t="s">
        <v>191</v>
      </c>
      <c r="B2" s="95"/>
      <c r="C2" s="95"/>
      <c r="D2" s="95"/>
    </row>
    <row r="3" spans="1:4" x14ac:dyDescent="0.25">
      <c r="A3" s="98" t="s">
        <v>192</v>
      </c>
      <c r="B3" s="98"/>
      <c r="C3" s="98"/>
      <c r="D3" s="98"/>
    </row>
    <row r="4" spans="1:4" ht="25.5" x14ac:dyDescent="0.25">
      <c r="A4" s="99" t="s">
        <v>193</v>
      </c>
      <c r="B4" s="99" t="s">
        <v>194</v>
      </c>
      <c r="C4" s="99" t="s">
        <v>195</v>
      </c>
      <c r="D4" s="99" t="s">
        <v>196</v>
      </c>
    </row>
    <row r="5" spans="1:4" x14ac:dyDescent="0.25">
      <c r="A5" s="100">
        <v>1</v>
      </c>
      <c r="B5" s="100" t="s">
        <v>197</v>
      </c>
      <c r="C5" s="101" t="s">
        <v>198</v>
      </c>
      <c r="D5" s="102" t="s">
        <v>199</v>
      </c>
    </row>
    <row r="6" spans="1:4" x14ac:dyDescent="0.25">
      <c r="A6" s="100">
        <v>2</v>
      </c>
      <c r="B6" s="100" t="s">
        <v>200</v>
      </c>
      <c r="C6" s="103"/>
      <c r="D6" s="104" t="s">
        <v>201</v>
      </c>
    </row>
    <row r="7" spans="1:4" x14ac:dyDescent="0.25">
      <c r="A7" s="100">
        <v>3</v>
      </c>
      <c r="B7" s="100" t="s">
        <v>202</v>
      </c>
      <c r="C7" s="103"/>
      <c r="D7" s="104" t="s">
        <v>203</v>
      </c>
    </row>
    <row r="8" spans="1:4" ht="27.75" customHeight="1" x14ac:dyDescent="0.25">
      <c r="A8" s="105" t="s">
        <v>204</v>
      </c>
      <c r="B8" s="105"/>
      <c r="C8" s="105"/>
      <c r="D8" s="105"/>
    </row>
    <row r="9" spans="1:4" x14ac:dyDescent="0.25">
      <c r="A9" s="106">
        <v>4</v>
      </c>
      <c r="B9" s="100" t="s">
        <v>205</v>
      </c>
      <c r="C9" s="99" t="s">
        <v>206</v>
      </c>
      <c r="D9" s="107">
        <v>0</v>
      </c>
    </row>
    <row r="10" spans="1:4" x14ac:dyDescent="0.25">
      <c r="A10" s="106">
        <v>5</v>
      </c>
      <c r="B10" s="100" t="s">
        <v>207</v>
      </c>
      <c r="C10" s="99" t="s">
        <v>206</v>
      </c>
      <c r="D10" s="107" t="s">
        <v>208</v>
      </c>
    </row>
    <row r="11" spans="1:4" x14ac:dyDescent="0.25">
      <c r="A11" s="106">
        <v>6</v>
      </c>
      <c r="B11" s="100" t="s">
        <v>209</v>
      </c>
      <c r="C11" s="99" t="s">
        <v>206</v>
      </c>
      <c r="D11" s="107">
        <f>404948.76+6864.58</f>
        <v>411813.34</v>
      </c>
    </row>
    <row r="12" spans="1:4" ht="15.75" customHeight="1" x14ac:dyDescent="0.25">
      <c r="A12" s="106">
        <v>7</v>
      </c>
      <c r="B12" s="108" t="s">
        <v>210</v>
      </c>
      <c r="C12" s="99" t="s">
        <v>206</v>
      </c>
      <c r="D12" s="107">
        <f>D13+D14</f>
        <v>1037656.3300000001</v>
      </c>
    </row>
    <row r="13" spans="1:4" x14ac:dyDescent="0.25">
      <c r="A13" s="106">
        <v>8</v>
      </c>
      <c r="B13" s="109" t="s">
        <v>211</v>
      </c>
      <c r="C13" s="99" t="s">
        <v>206</v>
      </c>
      <c r="D13" s="107">
        <v>986561.78</v>
      </c>
    </row>
    <row r="14" spans="1:4" x14ac:dyDescent="0.25">
      <c r="A14" s="106">
        <v>9</v>
      </c>
      <c r="B14" s="109" t="s">
        <v>212</v>
      </c>
      <c r="C14" s="99" t="s">
        <v>206</v>
      </c>
      <c r="D14" s="107">
        <f>54585.2-3490.65</f>
        <v>51094.549999999996</v>
      </c>
    </row>
    <row r="15" spans="1:4" x14ac:dyDescent="0.25">
      <c r="A15" s="106">
        <v>10</v>
      </c>
      <c r="B15" s="109" t="s">
        <v>213</v>
      </c>
      <c r="C15" s="99" t="s">
        <v>206</v>
      </c>
      <c r="D15" s="107" t="s">
        <v>208</v>
      </c>
    </row>
    <row r="16" spans="1:4" x14ac:dyDescent="0.25">
      <c r="A16" s="106">
        <v>11</v>
      </c>
      <c r="B16" s="100" t="s">
        <v>214</v>
      </c>
      <c r="C16" s="99" t="s">
        <v>206</v>
      </c>
      <c r="D16" s="107">
        <f>1120643.95+48283.7</f>
        <v>1168927.6499999999</v>
      </c>
    </row>
    <row r="17" spans="1:4" x14ac:dyDescent="0.25">
      <c r="A17" s="106">
        <v>12</v>
      </c>
      <c r="B17" s="110" t="s">
        <v>215</v>
      </c>
      <c r="C17" s="99" t="s">
        <v>206</v>
      </c>
      <c r="D17" s="107">
        <f>D16</f>
        <v>1168927.6499999999</v>
      </c>
    </row>
    <row r="18" spans="1:4" x14ac:dyDescent="0.25">
      <c r="A18" s="106">
        <v>13</v>
      </c>
      <c r="B18" s="109" t="s">
        <v>216</v>
      </c>
      <c r="C18" s="99" t="s">
        <v>206</v>
      </c>
      <c r="D18" s="107" t="s">
        <v>208</v>
      </c>
    </row>
    <row r="19" spans="1:4" x14ac:dyDescent="0.25">
      <c r="A19" s="106">
        <v>14</v>
      </c>
      <c r="B19" s="109" t="s">
        <v>217</v>
      </c>
      <c r="C19" s="99" t="s">
        <v>206</v>
      </c>
      <c r="D19" s="107" t="s">
        <v>208</v>
      </c>
    </row>
    <row r="20" spans="1:4" x14ac:dyDescent="0.25">
      <c r="A20" s="106">
        <v>15</v>
      </c>
      <c r="B20" s="109" t="s">
        <v>218</v>
      </c>
      <c r="C20" s="99" t="s">
        <v>206</v>
      </c>
      <c r="D20" s="107" t="s">
        <v>208</v>
      </c>
    </row>
    <row r="21" spans="1:4" x14ac:dyDescent="0.25">
      <c r="A21" s="106">
        <v>16</v>
      </c>
      <c r="B21" s="109" t="s">
        <v>219</v>
      </c>
      <c r="C21" s="99" t="s">
        <v>206</v>
      </c>
      <c r="D21" s="107" t="s">
        <v>208</v>
      </c>
    </row>
    <row r="22" spans="1:4" x14ac:dyDescent="0.25">
      <c r="A22" s="106">
        <v>17</v>
      </c>
      <c r="B22" s="100" t="s">
        <v>220</v>
      </c>
      <c r="C22" s="99" t="s">
        <v>206</v>
      </c>
      <c r="D22" s="107">
        <f>D16</f>
        <v>1168927.6499999999</v>
      </c>
    </row>
    <row r="23" spans="1:4" x14ac:dyDescent="0.25">
      <c r="A23" s="106">
        <v>18</v>
      </c>
      <c r="B23" s="100" t="s">
        <v>221</v>
      </c>
      <c r="C23" s="99" t="s">
        <v>206</v>
      </c>
      <c r="D23" s="107"/>
    </row>
    <row r="24" spans="1:4" x14ac:dyDescent="0.25">
      <c r="A24" s="106">
        <v>19</v>
      </c>
      <c r="B24" s="100" t="s">
        <v>222</v>
      </c>
      <c r="C24" s="99" t="s">
        <v>206</v>
      </c>
      <c r="D24" s="107"/>
    </row>
    <row r="25" spans="1:4" x14ac:dyDescent="0.25">
      <c r="A25" s="106">
        <v>20</v>
      </c>
      <c r="B25" s="100" t="s">
        <v>223</v>
      </c>
      <c r="C25" s="99" t="s">
        <v>206</v>
      </c>
      <c r="D25" s="107">
        <f>D11+D12-D16+D9-D23</f>
        <v>280542.02000000025</v>
      </c>
    </row>
    <row r="26" spans="1:4" ht="27.75" customHeight="1" x14ac:dyDescent="0.25">
      <c r="A26" s="105" t="s">
        <v>224</v>
      </c>
      <c r="B26" s="105"/>
      <c r="C26" s="105"/>
      <c r="D26" s="105"/>
    </row>
    <row r="27" spans="1:4" x14ac:dyDescent="0.25">
      <c r="A27" s="106">
        <v>21</v>
      </c>
      <c r="B27" s="111" t="s">
        <v>225</v>
      </c>
      <c r="C27" s="112"/>
      <c r="D27" s="113"/>
    </row>
    <row r="28" spans="1:4" x14ac:dyDescent="0.25">
      <c r="A28" s="106">
        <v>22</v>
      </c>
      <c r="B28" s="100" t="s">
        <v>226</v>
      </c>
      <c r="C28" s="99" t="s">
        <v>206</v>
      </c>
      <c r="D28" s="107">
        <v>823266.32106352015</v>
      </c>
    </row>
    <row r="29" spans="1:4" x14ac:dyDescent="0.25">
      <c r="A29" s="106">
        <v>23</v>
      </c>
      <c r="B29" s="100" t="s">
        <v>227</v>
      </c>
      <c r="C29" s="101" t="s">
        <v>228</v>
      </c>
      <c r="D29" s="99" t="s">
        <v>229</v>
      </c>
    </row>
    <row r="30" spans="1:4" x14ac:dyDescent="0.25">
      <c r="A30" s="105" t="s">
        <v>230</v>
      </c>
      <c r="B30" s="105"/>
      <c r="C30" s="105"/>
      <c r="D30" s="105"/>
    </row>
    <row r="31" spans="1:4" x14ac:dyDescent="0.25">
      <c r="A31" s="106">
        <v>24</v>
      </c>
      <c r="B31" s="100" t="s">
        <v>231</v>
      </c>
      <c r="C31" s="99" t="s">
        <v>232</v>
      </c>
      <c r="D31" s="114">
        <v>0</v>
      </c>
    </row>
    <row r="32" spans="1:4" x14ac:dyDescent="0.25">
      <c r="A32" s="106">
        <v>25</v>
      </c>
      <c r="B32" s="100" t="s">
        <v>233</v>
      </c>
      <c r="C32" s="99" t="s">
        <v>232</v>
      </c>
      <c r="D32" s="114">
        <v>0</v>
      </c>
    </row>
    <row r="33" spans="1:4" x14ac:dyDescent="0.25">
      <c r="A33" s="106">
        <v>26</v>
      </c>
      <c r="B33" s="100" t="s">
        <v>234</v>
      </c>
      <c r="C33" s="99" t="s">
        <v>232</v>
      </c>
      <c r="D33" s="114">
        <v>0</v>
      </c>
    </row>
    <row r="34" spans="1:4" x14ac:dyDescent="0.25">
      <c r="A34" s="106">
        <v>27</v>
      </c>
      <c r="B34" s="100" t="s">
        <v>235</v>
      </c>
      <c r="C34" s="99" t="s">
        <v>206</v>
      </c>
      <c r="D34" s="107">
        <v>0</v>
      </c>
    </row>
    <row r="35" spans="1:4" x14ac:dyDescent="0.25">
      <c r="A35" s="105" t="s">
        <v>236</v>
      </c>
      <c r="B35" s="105"/>
      <c r="C35" s="105"/>
      <c r="D35" s="105"/>
    </row>
    <row r="36" spans="1:4" x14ac:dyDescent="0.25">
      <c r="A36" s="106">
        <v>28</v>
      </c>
      <c r="B36" s="100" t="s">
        <v>205</v>
      </c>
      <c r="C36" s="99" t="s">
        <v>206</v>
      </c>
      <c r="D36" s="107">
        <v>-720.11</v>
      </c>
    </row>
    <row r="37" spans="1:4" x14ac:dyDescent="0.25">
      <c r="A37" s="106">
        <v>29</v>
      </c>
      <c r="B37" s="100" t="s">
        <v>207</v>
      </c>
      <c r="C37" s="99" t="s">
        <v>206</v>
      </c>
      <c r="D37" s="107"/>
    </row>
    <row r="38" spans="1:4" ht="15.75" customHeight="1" x14ac:dyDescent="0.25">
      <c r="A38" s="106">
        <v>30</v>
      </c>
      <c r="B38" s="100" t="s">
        <v>209</v>
      </c>
      <c r="C38" s="99" t="s">
        <v>206</v>
      </c>
      <c r="D38" s="107">
        <f>1571374.78-404948.76-6864.58</f>
        <v>1159561.44</v>
      </c>
    </row>
    <row r="39" spans="1:4" x14ac:dyDescent="0.25">
      <c r="A39" s="106">
        <v>31</v>
      </c>
      <c r="B39" s="100" t="s">
        <v>221</v>
      </c>
      <c r="C39" s="99" t="s">
        <v>206</v>
      </c>
      <c r="D39" s="107"/>
    </row>
    <row r="40" spans="1:4" x14ac:dyDescent="0.25">
      <c r="A40" s="106">
        <v>32</v>
      </c>
      <c r="B40" s="100" t="s">
        <v>222</v>
      </c>
      <c r="C40" s="99" t="s">
        <v>206</v>
      </c>
      <c r="D40" s="107"/>
    </row>
    <row r="41" spans="1:4" x14ac:dyDescent="0.25">
      <c r="A41" s="106">
        <v>33</v>
      </c>
      <c r="B41" s="100" t="s">
        <v>223</v>
      </c>
      <c r="C41" s="99" t="s">
        <v>206</v>
      </c>
      <c r="D41" s="107">
        <f>D48+D58+D68+D78+D88</f>
        <v>943454.94000000006</v>
      </c>
    </row>
    <row r="42" spans="1:4" x14ac:dyDescent="0.25">
      <c r="A42" s="105" t="s">
        <v>237</v>
      </c>
      <c r="B42" s="105"/>
      <c r="C42" s="105"/>
      <c r="D42" s="105"/>
    </row>
    <row r="43" spans="1:4" x14ac:dyDescent="0.25">
      <c r="A43" s="106">
        <v>34</v>
      </c>
      <c r="B43" s="100" t="s">
        <v>238</v>
      </c>
      <c r="C43" s="99" t="s">
        <v>208</v>
      </c>
      <c r="D43" s="115" t="s">
        <v>239</v>
      </c>
    </row>
    <row r="44" spans="1:4" x14ac:dyDescent="0.25">
      <c r="A44" s="106">
        <v>35</v>
      </c>
      <c r="B44" s="100" t="s">
        <v>195</v>
      </c>
      <c r="C44" s="99" t="s">
        <v>208</v>
      </c>
      <c r="D44" s="104" t="s">
        <v>240</v>
      </c>
    </row>
    <row r="45" spans="1:4" x14ac:dyDescent="0.25">
      <c r="A45" s="106">
        <v>36</v>
      </c>
      <c r="B45" s="100" t="s">
        <v>241</v>
      </c>
      <c r="C45" s="99" t="s">
        <v>242</v>
      </c>
      <c r="D45" s="107">
        <f>697.039464+109.665954</f>
        <v>806.70541800000001</v>
      </c>
    </row>
    <row r="46" spans="1:4" x14ac:dyDescent="0.25">
      <c r="A46" s="106">
        <v>37</v>
      </c>
      <c r="B46" s="100" t="s">
        <v>243</v>
      </c>
      <c r="C46" s="99" t="s">
        <v>206</v>
      </c>
      <c r="D46" s="107">
        <f>1746348.8+252102.94-426.39</f>
        <v>1998025.35</v>
      </c>
    </row>
    <row r="47" spans="1:4" x14ac:dyDescent="0.25">
      <c r="A47" s="106">
        <v>38</v>
      </c>
      <c r="B47" s="100" t="s">
        <v>244</v>
      </c>
      <c r="C47" s="99" t="s">
        <v>206</v>
      </c>
      <c r="D47" s="107">
        <v>2155300.38</v>
      </c>
    </row>
    <row r="48" spans="1:4" x14ac:dyDescent="0.25">
      <c r="A48" s="106">
        <v>39</v>
      </c>
      <c r="B48" s="100" t="s">
        <v>245</v>
      </c>
      <c r="C48" s="99" t="s">
        <v>206</v>
      </c>
      <c r="D48" s="107">
        <f>368505.84-295.9</f>
        <v>368209.94</v>
      </c>
    </row>
    <row r="49" spans="1:4" x14ac:dyDescent="0.25">
      <c r="A49" s="106">
        <v>40</v>
      </c>
      <c r="B49" s="100" t="s">
        <v>246</v>
      </c>
      <c r="C49" s="99" t="s">
        <v>206</v>
      </c>
      <c r="D49" s="107">
        <v>1746372.9000000001</v>
      </c>
    </row>
    <row r="50" spans="1:4" x14ac:dyDescent="0.25">
      <c r="A50" s="106">
        <v>41</v>
      </c>
      <c r="B50" s="100" t="s">
        <v>247</v>
      </c>
      <c r="C50" s="99" t="s">
        <v>206</v>
      </c>
      <c r="D50" s="107">
        <f>D49-D51</f>
        <v>1378162.9600000002</v>
      </c>
    </row>
    <row r="51" spans="1:4" ht="15" customHeight="1" x14ac:dyDescent="0.25">
      <c r="A51" s="106">
        <v>42</v>
      </c>
      <c r="B51" s="108" t="s">
        <v>248</v>
      </c>
      <c r="C51" s="99" t="s">
        <v>206</v>
      </c>
      <c r="D51" s="107">
        <f>D48</f>
        <v>368209.94</v>
      </c>
    </row>
    <row r="52" spans="1:4" ht="15" customHeight="1" x14ac:dyDescent="0.25">
      <c r="A52" s="106">
        <v>43</v>
      </c>
      <c r="B52" s="108" t="s">
        <v>249</v>
      </c>
      <c r="C52" s="99" t="s">
        <v>206</v>
      </c>
      <c r="D52" s="107"/>
    </row>
    <row r="53" spans="1:4" ht="26.25" x14ac:dyDescent="0.25">
      <c r="A53" s="116">
        <v>44</v>
      </c>
      <c r="B53" s="108" t="s">
        <v>238</v>
      </c>
      <c r="C53" s="99" t="s">
        <v>208</v>
      </c>
      <c r="D53" s="115" t="s">
        <v>250</v>
      </c>
    </row>
    <row r="54" spans="1:4" x14ac:dyDescent="0.25">
      <c r="A54" s="106">
        <v>45</v>
      </c>
      <c r="B54" s="100" t="s">
        <v>195</v>
      </c>
      <c r="C54" s="99" t="s">
        <v>208</v>
      </c>
      <c r="D54" s="104" t="s">
        <v>251</v>
      </c>
    </row>
    <row r="55" spans="1:4" x14ac:dyDescent="0.25">
      <c r="A55" s="106">
        <v>46</v>
      </c>
      <c r="B55" s="100" t="s">
        <v>252</v>
      </c>
      <c r="C55" s="99" t="s">
        <v>242</v>
      </c>
      <c r="D55" s="107">
        <v>3805.3592029878173</v>
      </c>
    </row>
    <row r="56" spans="1:4" x14ac:dyDescent="0.25">
      <c r="A56" s="106">
        <v>47</v>
      </c>
      <c r="B56" s="100" t="s">
        <v>253</v>
      </c>
      <c r="C56" s="99" t="s">
        <v>206</v>
      </c>
      <c r="D56" s="107">
        <f>51690.78+1438.98-31.22</f>
        <v>53098.54</v>
      </c>
    </row>
    <row r="57" spans="1:4" x14ac:dyDescent="0.25">
      <c r="A57" s="106">
        <v>48</v>
      </c>
      <c r="B57" s="100" t="s">
        <v>244</v>
      </c>
      <c r="C57" s="99" t="s">
        <v>206</v>
      </c>
      <c r="D57" s="107">
        <f>55574.83+1576.76</f>
        <v>57151.590000000004</v>
      </c>
    </row>
    <row r="58" spans="1:4" x14ac:dyDescent="0.25">
      <c r="A58" s="106">
        <v>49</v>
      </c>
      <c r="B58" s="100" t="s">
        <v>245</v>
      </c>
      <c r="C58" s="99" t="s">
        <v>206</v>
      </c>
      <c r="D58" s="107">
        <f>32607.75+224.22-53.62</f>
        <v>32778.35</v>
      </c>
    </row>
    <row r="59" spans="1:4" x14ac:dyDescent="0.25">
      <c r="A59" s="106">
        <v>50</v>
      </c>
      <c r="B59" s="100" t="s">
        <v>246</v>
      </c>
      <c r="C59" s="99" t="s">
        <v>206</v>
      </c>
      <c r="D59" s="107">
        <v>64144.459999999992</v>
      </c>
    </row>
    <row r="60" spans="1:4" x14ac:dyDescent="0.25">
      <c r="A60" s="106">
        <v>51</v>
      </c>
      <c r="B60" s="100" t="s">
        <v>247</v>
      </c>
      <c r="C60" s="99" t="s">
        <v>206</v>
      </c>
      <c r="D60" s="107">
        <f>D59</f>
        <v>64144.459999999992</v>
      </c>
    </row>
    <row r="61" spans="1:4" ht="15" customHeight="1" x14ac:dyDescent="0.25">
      <c r="A61" s="106">
        <v>52</v>
      </c>
      <c r="B61" s="108" t="s">
        <v>248</v>
      </c>
      <c r="C61" s="99" t="s">
        <v>206</v>
      </c>
      <c r="D61" s="107">
        <f>D59-D60</f>
        <v>0</v>
      </c>
    </row>
    <row r="62" spans="1:4" ht="15" customHeight="1" x14ac:dyDescent="0.25">
      <c r="A62" s="106">
        <v>53</v>
      </c>
      <c r="B62" s="108" t="s">
        <v>249</v>
      </c>
      <c r="C62" s="99" t="s">
        <v>206</v>
      </c>
      <c r="D62" s="107">
        <v>0</v>
      </c>
    </row>
    <row r="63" spans="1:4" ht="26.25" x14ac:dyDescent="0.25">
      <c r="A63" s="116">
        <v>54</v>
      </c>
      <c r="B63" s="108" t="s">
        <v>238</v>
      </c>
      <c r="C63" s="99" t="s">
        <v>208</v>
      </c>
      <c r="D63" s="117" t="s">
        <v>254</v>
      </c>
    </row>
    <row r="64" spans="1:4" x14ac:dyDescent="0.25">
      <c r="A64" s="106">
        <v>55</v>
      </c>
      <c r="B64" s="100" t="s">
        <v>195</v>
      </c>
      <c r="C64" s="99" t="s">
        <v>208</v>
      </c>
      <c r="D64" s="107" t="s">
        <v>251</v>
      </c>
    </row>
    <row r="65" spans="1:4" x14ac:dyDescent="0.25">
      <c r="A65" s="106">
        <v>56</v>
      </c>
      <c r="B65" s="100" t="s">
        <v>252</v>
      </c>
      <c r="C65" s="99" t="s">
        <v>242</v>
      </c>
      <c r="D65" s="107">
        <v>2407.5467536827896</v>
      </c>
    </row>
    <row r="66" spans="1:4" x14ac:dyDescent="0.25">
      <c r="A66" s="106">
        <v>57</v>
      </c>
      <c r="B66" s="100" t="s">
        <v>253</v>
      </c>
      <c r="C66" s="99" t="s">
        <v>206</v>
      </c>
      <c r="D66" s="107">
        <f>130032.11+5772.45+370924.28+16464.63-725.86-210.8-2070.61-601.23-38.86-110.85</f>
        <v>519435.26000000013</v>
      </c>
    </row>
    <row r="67" spans="1:4" x14ac:dyDescent="0.25">
      <c r="A67" s="106">
        <v>58</v>
      </c>
      <c r="B67" s="100" t="s">
        <v>244</v>
      </c>
      <c r="C67" s="99" t="s">
        <v>206</v>
      </c>
      <c r="D67" s="107">
        <f>133550.27+6141.32+381012.5+17540.36</f>
        <v>538244.44999999995</v>
      </c>
    </row>
    <row r="68" spans="1:4" x14ac:dyDescent="0.25">
      <c r="A68" s="106">
        <v>59</v>
      </c>
      <c r="B68" s="100" t="s">
        <v>245</v>
      </c>
      <c r="C68" s="99" t="s">
        <v>206</v>
      </c>
      <c r="D68" s="107">
        <f>53229.14+827.64+201607.79+2494.13-138.71-18.29-395.68</f>
        <v>257606.02000000002</v>
      </c>
    </row>
    <row r="69" spans="1:4" x14ac:dyDescent="0.25">
      <c r="A69" s="106">
        <v>60</v>
      </c>
      <c r="B69" s="100" t="s">
        <v>246</v>
      </c>
      <c r="C69" s="99" t="s">
        <v>206</v>
      </c>
      <c r="D69" s="107">
        <v>510297.70999999996</v>
      </c>
    </row>
    <row r="70" spans="1:4" x14ac:dyDescent="0.25">
      <c r="A70" s="106">
        <v>61</v>
      </c>
      <c r="B70" s="100" t="s">
        <v>247</v>
      </c>
      <c r="C70" s="99" t="s">
        <v>206</v>
      </c>
      <c r="D70" s="107">
        <f>D69-D71</f>
        <v>252691.68999999994</v>
      </c>
    </row>
    <row r="71" spans="1:4" ht="15" customHeight="1" x14ac:dyDescent="0.25">
      <c r="A71" s="106">
        <v>62</v>
      </c>
      <c r="B71" s="108" t="s">
        <v>248</v>
      </c>
      <c r="C71" s="99" t="s">
        <v>206</v>
      </c>
      <c r="D71" s="107">
        <f>D68</f>
        <v>257606.02000000002</v>
      </c>
    </row>
    <row r="72" spans="1:4" ht="15" customHeight="1" x14ac:dyDescent="0.25">
      <c r="A72" s="106">
        <v>63</v>
      </c>
      <c r="B72" s="108" t="s">
        <v>249</v>
      </c>
      <c r="C72" s="99" t="s">
        <v>206</v>
      </c>
      <c r="D72" s="107"/>
    </row>
    <row r="73" spans="1:4" x14ac:dyDescent="0.25">
      <c r="A73" s="106">
        <v>64</v>
      </c>
      <c r="B73" s="100" t="s">
        <v>238</v>
      </c>
      <c r="C73" s="99" t="s">
        <v>208</v>
      </c>
      <c r="D73" s="118" t="s">
        <v>255</v>
      </c>
    </row>
    <row r="74" spans="1:4" x14ac:dyDescent="0.25">
      <c r="A74" s="106">
        <v>65</v>
      </c>
      <c r="B74" s="100" t="s">
        <v>195</v>
      </c>
      <c r="C74" s="99" t="s">
        <v>208</v>
      </c>
      <c r="D74" s="107" t="s">
        <v>251</v>
      </c>
    </row>
    <row r="75" spans="1:4" x14ac:dyDescent="0.25">
      <c r="A75" s="106">
        <v>66</v>
      </c>
      <c r="B75" s="100" t="s">
        <v>252</v>
      </c>
      <c r="C75" s="99" t="s">
        <v>242</v>
      </c>
      <c r="D75" s="107">
        <f>6025.254378-14.740643</f>
        <v>6010.5137349999995</v>
      </c>
    </row>
    <row r="76" spans="1:4" x14ac:dyDescent="0.25">
      <c r="A76" s="106">
        <v>67</v>
      </c>
      <c r="B76" s="100" t="s">
        <v>253</v>
      </c>
      <c r="C76" s="99" t="s">
        <v>206</v>
      </c>
      <c r="D76" s="107">
        <f>483022.65-1205.62</f>
        <v>481817.03</v>
      </c>
    </row>
    <row r="77" spans="1:4" x14ac:dyDescent="0.25">
      <c r="A77" s="106">
        <v>68</v>
      </c>
      <c r="B77" s="100" t="s">
        <v>244</v>
      </c>
      <c r="C77" s="99" t="s">
        <v>206</v>
      </c>
      <c r="D77" s="107">
        <f>517066.15</f>
        <v>517066.15</v>
      </c>
    </row>
    <row r="78" spans="1:4" x14ac:dyDescent="0.25">
      <c r="A78" s="106">
        <v>69</v>
      </c>
      <c r="B78" s="100" t="s">
        <v>245</v>
      </c>
      <c r="C78" s="99" t="s">
        <v>206</v>
      </c>
      <c r="D78" s="107">
        <f>285363.94-503.31</f>
        <v>284860.63</v>
      </c>
    </row>
    <row r="79" spans="1:4" x14ac:dyDescent="0.25">
      <c r="A79" s="106">
        <v>70</v>
      </c>
      <c r="B79" s="100" t="s">
        <v>246</v>
      </c>
      <c r="C79" s="99" t="s">
        <v>206</v>
      </c>
      <c r="D79" s="107">
        <f>D76</f>
        <v>481817.03</v>
      </c>
    </row>
    <row r="80" spans="1:4" x14ac:dyDescent="0.25">
      <c r="A80" s="106">
        <v>71</v>
      </c>
      <c r="B80" s="100" t="s">
        <v>247</v>
      </c>
      <c r="C80" s="99" t="s">
        <v>206</v>
      </c>
      <c r="D80" s="107">
        <f>D79</f>
        <v>481817.03</v>
      </c>
    </row>
    <row r="81" spans="1:4" ht="14.25" customHeight="1" x14ac:dyDescent="0.25">
      <c r="A81" s="106">
        <v>72</v>
      </c>
      <c r="B81" s="108" t="s">
        <v>248</v>
      </c>
      <c r="C81" s="99" t="s">
        <v>206</v>
      </c>
      <c r="D81" s="107">
        <v>0</v>
      </c>
    </row>
    <row r="82" spans="1:4" ht="14.25" customHeight="1" x14ac:dyDescent="0.25">
      <c r="A82" s="106">
        <v>73</v>
      </c>
      <c r="B82" s="108" t="s">
        <v>249</v>
      </c>
      <c r="C82" s="99" t="s">
        <v>206</v>
      </c>
      <c r="D82" s="107">
        <v>0</v>
      </c>
    </row>
    <row r="83" spans="1:4" x14ac:dyDescent="0.25">
      <c r="A83" s="106">
        <v>74</v>
      </c>
      <c r="B83" s="100" t="s">
        <v>238</v>
      </c>
      <c r="C83" s="99" t="s">
        <v>208</v>
      </c>
      <c r="D83" s="118" t="s">
        <v>256</v>
      </c>
    </row>
    <row r="84" spans="1:4" x14ac:dyDescent="0.25">
      <c r="A84" s="106">
        <v>75</v>
      </c>
      <c r="B84" s="100" t="s">
        <v>195</v>
      </c>
      <c r="C84" s="99" t="s">
        <v>208</v>
      </c>
      <c r="D84" s="107" t="s">
        <v>257</v>
      </c>
    </row>
    <row r="85" spans="1:4" x14ac:dyDescent="0.25">
      <c r="A85" s="106">
        <v>76</v>
      </c>
      <c r="B85" s="100" t="s">
        <v>252</v>
      </c>
      <c r="C85" s="99" t="s">
        <v>242</v>
      </c>
      <c r="D85" s="119"/>
    </row>
    <row r="86" spans="1:4" x14ac:dyDescent="0.25">
      <c r="A86" s="106">
        <v>77</v>
      </c>
      <c r="B86" s="100" t="s">
        <v>253</v>
      </c>
      <c r="C86" s="99" t="s">
        <v>206</v>
      </c>
      <c r="D86" s="120">
        <v>0</v>
      </c>
    </row>
    <row r="87" spans="1:4" x14ac:dyDescent="0.25">
      <c r="A87" s="106">
        <v>78</v>
      </c>
      <c r="B87" s="100" t="s">
        <v>244</v>
      </c>
      <c r="C87" s="99" t="s">
        <v>206</v>
      </c>
      <c r="D87" s="120">
        <v>0</v>
      </c>
    </row>
    <row r="88" spans="1:4" x14ac:dyDescent="0.25">
      <c r="A88" s="106">
        <v>79</v>
      </c>
      <c r="B88" s="100" t="s">
        <v>245</v>
      </c>
      <c r="C88" s="99" t="s">
        <v>206</v>
      </c>
      <c r="D88" s="120">
        <v>0</v>
      </c>
    </row>
    <row r="89" spans="1:4" x14ac:dyDescent="0.25">
      <c r="A89" s="106">
        <v>80</v>
      </c>
      <c r="B89" s="100" t="s">
        <v>246</v>
      </c>
      <c r="C89" s="99" t="s">
        <v>206</v>
      </c>
      <c r="D89" s="107"/>
    </row>
    <row r="90" spans="1:4" x14ac:dyDescent="0.25">
      <c r="A90" s="106">
        <v>81</v>
      </c>
      <c r="B90" s="100" t="s">
        <v>247</v>
      </c>
      <c r="C90" s="99" t="s">
        <v>206</v>
      </c>
      <c r="D90" s="107">
        <f>D89</f>
        <v>0</v>
      </c>
    </row>
    <row r="91" spans="1:4" ht="14.25" customHeight="1" x14ac:dyDescent="0.25">
      <c r="A91" s="106">
        <v>82</v>
      </c>
      <c r="B91" s="108" t="s">
        <v>248</v>
      </c>
      <c r="C91" s="99" t="s">
        <v>206</v>
      </c>
      <c r="D91" s="107"/>
    </row>
    <row r="92" spans="1:4" ht="14.25" customHeight="1" x14ac:dyDescent="0.25">
      <c r="A92" s="106">
        <v>83</v>
      </c>
      <c r="B92" s="108" t="s">
        <v>249</v>
      </c>
      <c r="C92" s="99" t="s">
        <v>206</v>
      </c>
      <c r="D92" s="107">
        <v>0</v>
      </c>
    </row>
    <row r="93" spans="1:4" x14ac:dyDescent="0.25">
      <c r="A93" s="105" t="s">
        <v>258</v>
      </c>
      <c r="B93" s="105"/>
      <c r="C93" s="105"/>
      <c r="D93" s="105"/>
    </row>
    <row r="94" spans="1:4" x14ac:dyDescent="0.25">
      <c r="A94" s="106">
        <v>84</v>
      </c>
      <c r="B94" s="100" t="s">
        <v>231</v>
      </c>
      <c r="C94" s="99" t="s">
        <v>232</v>
      </c>
      <c r="D94" s="107"/>
    </row>
    <row r="95" spans="1:4" x14ac:dyDescent="0.25">
      <c r="A95" s="106">
        <v>85</v>
      </c>
      <c r="B95" s="100" t="s">
        <v>233</v>
      </c>
      <c r="C95" s="99" t="s">
        <v>232</v>
      </c>
      <c r="D95" s="107"/>
    </row>
    <row r="96" spans="1:4" x14ac:dyDescent="0.25">
      <c r="A96" s="106">
        <v>86</v>
      </c>
      <c r="B96" s="100" t="s">
        <v>234</v>
      </c>
      <c r="C96" s="99" t="s">
        <v>259</v>
      </c>
      <c r="D96" s="107"/>
    </row>
    <row r="97" spans="1:4" x14ac:dyDescent="0.25">
      <c r="A97" s="106">
        <v>87</v>
      </c>
      <c r="B97" s="100" t="s">
        <v>235</v>
      </c>
      <c r="C97" s="99" t="s">
        <v>206</v>
      </c>
      <c r="D97" s="107"/>
    </row>
    <row r="98" spans="1:4" x14ac:dyDescent="0.25">
      <c r="A98" s="105" t="s">
        <v>260</v>
      </c>
      <c r="B98" s="105"/>
      <c r="C98" s="105"/>
      <c r="D98" s="105"/>
    </row>
    <row r="99" spans="1:4" x14ac:dyDescent="0.25">
      <c r="A99" s="106">
        <v>88</v>
      </c>
      <c r="B99" s="100" t="s">
        <v>261</v>
      </c>
      <c r="C99" s="99" t="s">
        <v>232</v>
      </c>
      <c r="D99" s="107">
        <v>4</v>
      </c>
    </row>
    <row r="100" spans="1:4" x14ac:dyDescent="0.25">
      <c r="A100" s="106">
        <v>89</v>
      </c>
      <c r="B100" s="100" t="s">
        <v>262</v>
      </c>
      <c r="C100" s="99" t="s">
        <v>232</v>
      </c>
      <c r="D100" s="107">
        <v>0</v>
      </c>
    </row>
    <row r="101" spans="1:4" ht="15" customHeight="1" x14ac:dyDescent="0.25">
      <c r="A101" s="106">
        <v>90</v>
      </c>
      <c r="B101" s="100" t="s">
        <v>263</v>
      </c>
      <c r="C101" s="99" t="s">
        <v>206</v>
      </c>
      <c r="D101" s="107">
        <v>78077.25</v>
      </c>
    </row>
    <row r="102" spans="1:4" x14ac:dyDescent="0.25">
      <c r="A102" s="121" t="s">
        <v>264</v>
      </c>
    </row>
    <row r="103" spans="1:4" x14ac:dyDescent="0.25">
      <c r="D103" s="96" t="s">
        <v>63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showZeros="0" topLeftCell="A174" zoomScaleNormal="100" workbookViewId="0">
      <selection activeCell="D230" sqref="D230"/>
    </sheetView>
  </sheetViews>
  <sheetFormatPr defaultColWidth="8.85546875" defaultRowHeight="12.75" outlineLevelRow="1" x14ac:dyDescent="0.2"/>
  <cols>
    <col min="1" max="1" width="1" style="1" customWidth="1"/>
    <col min="2" max="2" width="43" style="1" customWidth="1"/>
    <col min="3" max="3" width="10.855468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18.5703125" style="1" customWidth="1"/>
    <col min="8" max="250" width="8.85546875" style="1"/>
    <col min="251" max="251" width="5.85546875" style="1" customWidth="1"/>
    <col min="252" max="252" width="37" style="1" customWidth="1"/>
    <col min="253" max="253" width="9.7109375" style="1" customWidth="1"/>
    <col min="254" max="254" width="10.7109375" style="1" customWidth="1"/>
    <col min="255" max="255" width="10.85546875" style="1" customWidth="1"/>
    <col min="256" max="256" width="17.85546875" style="1" customWidth="1"/>
    <col min="257" max="257" width="18.5703125" style="1" customWidth="1"/>
    <col min="258" max="506" width="8.85546875" style="1"/>
    <col min="507" max="507" width="5.85546875" style="1" customWidth="1"/>
    <col min="508" max="508" width="37" style="1" customWidth="1"/>
    <col min="509" max="509" width="9.7109375" style="1" customWidth="1"/>
    <col min="510" max="510" width="10.7109375" style="1" customWidth="1"/>
    <col min="511" max="511" width="10.85546875" style="1" customWidth="1"/>
    <col min="512" max="512" width="17.85546875" style="1" customWidth="1"/>
    <col min="513" max="513" width="18.5703125" style="1" customWidth="1"/>
    <col min="514" max="762" width="8.85546875" style="1"/>
    <col min="763" max="763" width="5.85546875" style="1" customWidth="1"/>
    <col min="764" max="764" width="37" style="1" customWidth="1"/>
    <col min="765" max="765" width="9.7109375" style="1" customWidth="1"/>
    <col min="766" max="766" width="10.7109375" style="1" customWidth="1"/>
    <col min="767" max="767" width="10.85546875" style="1" customWidth="1"/>
    <col min="768" max="768" width="17.85546875" style="1" customWidth="1"/>
    <col min="769" max="769" width="18.5703125" style="1" customWidth="1"/>
    <col min="770" max="1018" width="8.85546875" style="1"/>
    <col min="1019" max="1019" width="5.85546875" style="1" customWidth="1"/>
    <col min="1020" max="1020" width="37" style="1" customWidth="1"/>
    <col min="1021" max="1021" width="9.7109375" style="1" customWidth="1"/>
    <col min="1022" max="1022" width="10.7109375" style="1" customWidth="1"/>
    <col min="1023" max="1023" width="10.85546875" style="1" customWidth="1"/>
    <col min="1024" max="1024" width="17.85546875" style="1" customWidth="1"/>
    <col min="1025" max="1025" width="18.5703125" style="1" customWidth="1"/>
    <col min="1026" max="1274" width="8.85546875" style="1"/>
    <col min="1275" max="1275" width="5.85546875" style="1" customWidth="1"/>
    <col min="1276" max="1276" width="37" style="1" customWidth="1"/>
    <col min="1277" max="1277" width="9.7109375" style="1" customWidth="1"/>
    <col min="1278" max="1278" width="10.7109375" style="1" customWidth="1"/>
    <col min="1279" max="1279" width="10.85546875" style="1" customWidth="1"/>
    <col min="1280" max="1280" width="17.85546875" style="1" customWidth="1"/>
    <col min="1281" max="1281" width="18.5703125" style="1" customWidth="1"/>
    <col min="1282" max="1530" width="8.85546875" style="1"/>
    <col min="1531" max="1531" width="5.85546875" style="1" customWidth="1"/>
    <col min="1532" max="1532" width="37" style="1" customWidth="1"/>
    <col min="1533" max="1533" width="9.7109375" style="1" customWidth="1"/>
    <col min="1534" max="1534" width="10.7109375" style="1" customWidth="1"/>
    <col min="1535" max="1535" width="10.85546875" style="1" customWidth="1"/>
    <col min="1536" max="1536" width="17.85546875" style="1" customWidth="1"/>
    <col min="1537" max="1537" width="18.5703125" style="1" customWidth="1"/>
    <col min="1538" max="1786" width="8.85546875" style="1"/>
    <col min="1787" max="1787" width="5.85546875" style="1" customWidth="1"/>
    <col min="1788" max="1788" width="37" style="1" customWidth="1"/>
    <col min="1789" max="1789" width="9.7109375" style="1" customWidth="1"/>
    <col min="1790" max="1790" width="10.7109375" style="1" customWidth="1"/>
    <col min="1791" max="1791" width="10.85546875" style="1" customWidth="1"/>
    <col min="1792" max="1792" width="17.85546875" style="1" customWidth="1"/>
    <col min="1793" max="1793" width="18.5703125" style="1" customWidth="1"/>
    <col min="1794" max="2042" width="8.85546875" style="1"/>
    <col min="2043" max="2043" width="5.85546875" style="1" customWidth="1"/>
    <col min="2044" max="2044" width="37" style="1" customWidth="1"/>
    <col min="2045" max="2045" width="9.7109375" style="1" customWidth="1"/>
    <col min="2046" max="2046" width="10.7109375" style="1" customWidth="1"/>
    <col min="2047" max="2047" width="10.85546875" style="1" customWidth="1"/>
    <col min="2048" max="2048" width="17.85546875" style="1" customWidth="1"/>
    <col min="2049" max="2049" width="18.5703125" style="1" customWidth="1"/>
    <col min="2050" max="2298" width="8.85546875" style="1"/>
    <col min="2299" max="2299" width="5.85546875" style="1" customWidth="1"/>
    <col min="2300" max="2300" width="37" style="1" customWidth="1"/>
    <col min="2301" max="2301" width="9.7109375" style="1" customWidth="1"/>
    <col min="2302" max="2302" width="10.7109375" style="1" customWidth="1"/>
    <col min="2303" max="2303" width="10.85546875" style="1" customWidth="1"/>
    <col min="2304" max="2304" width="17.85546875" style="1" customWidth="1"/>
    <col min="2305" max="2305" width="18.5703125" style="1" customWidth="1"/>
    <col min="2306" max="2554" width="8.85546875" style="1"/>
    <col min="2555" max="2555" width="5.85546875" style="1" customWidth="1"/>
    <col min="2556" max="2556" width="37" style="1" customWidth="1"/>
    <col min="2557" max="2557" width="9.7109375" style="1" customWidth="1"/>
    <col min="2558" max="2558" width="10.7109375" style="1" customWidth="1"/>
    <col min="2559" max="2559" width="10.85546875" style="1" customWidth="1"/>
    <col min="2560" max="2560" width="17.85546875" style="1" customWidth="1"/>
    <col min="2561" max="2561" width="18.5703125" style="1" customWidth="1"/>
    <col min="2562" max="2810" width="8.85546875" style="1"/>
    <col min="2811" max="2811" width="5.85546875" style="1" customWidth="1"/>
    <col min="2812" max="2812" width="37" style="1" customWidth="1"/>
    <col min="2813" max="2813" width="9.7109375" style="1" customWidth="1"/>
    <col min="2814" max="2814" width="10.7109375" style="1" customWidth="1"/>
    <col min="2815" max="2815" width="10.85546875" style="1" customWidth="1"/>
    <col min="2816" max="2816" width="17.85546875" style="1" customWidth="1"/>
    <col min="2817" max="2817" width="18.5703125" style="1" customWidth="1"/>
    <col min="2818" max="3066" width="8.85546875" style="1"/>
    <col min="3067" max="3067" width="5.85546875" style="1" customWidth="1"/>
    <col min="3068" max="3068" width="37" style="1" customWidth="1"/>
    <col min="3069" max="3069" width="9.7109375" style="1" customWidth="1"/>
    <col min="3070" max="3070" width="10.7109375" style="1" customWidth="1"/>
    <col min="3071" max="3071" width="10.85546875" style="1" customWidth="1"/>
    <col min="3072" max="3072" width="17.85546875" style="1" customWidth="1"/>
    <col min="3073" max="3073" width="18.5703125" style="1" customWidth="1"/>
    <col min="3074" max="3322" width="8.85546875" style="1"/>
    <col min="3323" max="3323" width="5.85546875" style="1" customWidth="1"/>
    <col min="3324" max="3324" width="37" style="1" customWidth="1"/>
    <col min="3325" max="3325" width="9.7109375" style="1" customWidth="1"/>
    <col min="3326" max="3326" width="10.7109375" style="1" customWidth="1"/>
    <col min="3327" max="3327" width="10.85546875" style="1" customWidth="1"/>
    <col min="3328" max="3328" width="17.85546875" style="1" customWidth="1"/>
    <col min="3329" max="3329" width="18.5703125" style="1" customWidth="1"/>
    <col min="3330" max="3578" width="8.85546875" style="1"/>
    <col min="3579" max="3579" width="5.85546875" style="1" customWidth="1"/>
    <col min="3580" max="3580" width="37" style="1" customWidth="1"/>
    <col min="3581" max="3581" width="9.7109375" style="1" customWidth="1"/>
    <col min="3582" max="3582" width="10.7109375" style="1" customWidth="1"/>
    <col min="3583" max="3583" width="10.85546875" style="1" customWidth="1"/>
    <col min="3584" max="3584" width="17.85546875" style="1" customWidth="1"/>
    <col min="3585" max="3585" width="18.5703125" style="1" customWidth="1"/>
    <col min="3586" max="3834" width="8.85546875" style="1"/>
    <col min="3835" max="3835" width="5.85546875" style="1" customWidth="1"/>
    <col min="3836" max="3836" width="37" style="1" customWidth="1"/>
    <col min="3837" max="3837" width="9.7109375" style="1" customWidth="1"/>
    <col min="3838" max="3838" width="10.7109375" style="1" customWidth="1"/>
    <col min="3839" max="3839" width="10.85546875" style="1" customWidth="1"/>
    <col min="3840" max="3840" width="17.85546875" style="1" customWidth="1"/>
    <col min="3841" max="3841" width="18.5703125" style="1" customWidth="1"/>
    <col min="3842" max="4090" width="8.85546875" style="1"/>
    <col min="4091" max="4091" width="5.85546875" style="1" customWidth="1"/>
    <col min="4092" max="4092" width="37" style="1" customWidth="1"/>
    <col min="4093" max="4093" width="9.7109375" style="1" customWidth="1"/>
    <col min="4094" max="4094" width="10.7109375" style="1" customWidth="1"/>
    <col min="4095" max="4095" width="10.85546875" style="1" customWidth="1"/>
    <col min="4096" max="4096" width="17.85546875" style="1" customWidth="1"/>
    <col min="4097" max="4097" width="18.5703125" style="1" customWidth="1"/>
    <col min="4098" max="4346" width="8.85546875" style="1"/>
    <col min="4347" max="4347" width="5.85546875" style="1" customWidth="1"/>
    <col min="4348" max="4348" width="37" style="1" customWidth="1"/>
    <col min="4349" max="4349" width="9.7109375" style="1" customWidth="1"/>
    <col min="4350" max="4350" width="10.7109375" style="1" customWidth="1"/>
    <col min="4351" max="4351" width="10.85546875" style="1" customWidth="1"/>
    <col min="4352" max="4352" width="17.85546875" style="1" customWidth="1"/>
    <col min="4353" max="4353" width="18.5703125" style="1" customWidth="1"/>
    <col min="4354" max="4602" width="8.85546875" style="1"/>
    <col min="4603" max="4603" width="5.85546875" style="1" customWidth="1"/>
    <col min="4604" max="4604" width="37" style="1" customWidth="1"/>
    <col min="4605" max="4605" width="9.7109375" style="1" customWidth="1"/>
    <col min="4606" max="4606" width="10.7109375" style="1" customWidth="1"/>
    <col min="4607" max="4607" width="10.85546875" style="1" customWidth="1"/>
    <col min="4608" max="4608" width="17.85546875" style="1" customWidth="1"/>
    <col min="4609" max="4609" width="18.5703125" style="1" customWidth="1"/>
    <col min="4610" max="4858" width="8.85546875" style="1"/>
    <col min="4859" max="4859" width="5.85546875" style="1" customWidth="1"/>
    <col min="4860" max="4860" width="37" style="1" customWidth="1"/>
    <col min="4861" max="4861" width="9.7109375" style="1" customWidth="1"/>
    <col min="4862" max="4862" width="10.7109375" style="1" customWidth="1"/>
    <col min="4863" max="4863" width="10.85546875" style="1" customWidth="1"/>
    <col min="4864" max="4864" width="17.85546875" style="1" customWidth="1"/>
    <col min="4865" max="4865" width="18.5703125" style="1" customWidth="1"/>
    <col min="4866" max="5114" width="8.85546875" style="1"/>
    <col min="5115" max="5115" width="5.85546875" style="1" customWidth="1"/>
    <col min="5116" max="5116" width="37" style="1" customWidth="1"/>
    <col min="5117" max="5117" width="9.7109375" style="1" customWidth="1"/>
    <col min="5118" max="5118" width="10.7109375" style="1" customWidth="1"/>
    <col min="5119" max="5119" width="10.85546875" style="1" customWidth="1"/>
    <col min="5120" max="5120" width="17.85546875" style="1" customWidth="1"/>
    <col min="5121" max="5121" width="18.5703125" style="1" customWidth="1"/>
    <col min="5122" max="5370" width="8.85546875" style="1"/>
    <col min="5371" max="5371" width="5.85546875" style="1" customWidth="1"/>
    <col min="5372" max="5372" width="37" style="1" customWidth="1"/>
    <col min="5373" max="5373" width="9.7109375" style="1" customWidth="1"/>
    <col min="5374" max="5374" width="10.7109375" style="1" customWidth="1"/>
    <col min="5375" max="5375" width="10.85546875" style="1" customWidth="1"/>
    <col min="5376" max="5376" width="17.85546875" style="1" customWidth="1"/>
    <col min="5377" max="5377" width="18.5703125" style="1" customWidth="1"/>
    <col min="5378" max="5626" width="8.85546875" style="1"/>
    <col min="5627" max="5627" width="5.85546875" style="1" customWidth="1"/>
    <col min="5628" max="5628" width="37" style="1" customWidth="1"/>
    <col min="5629" max="5629" width="9.7109375" style="1" customWidth="1"/>
    <col min="5630" max="5630" width="10.7109375" style="1" customWidth="1"/>
    <col min="5631" max="5631" width="10.85546875" style="1" customWidth="1"/>
    <col min="5632" max="5632" width="17.85546875" style="1" customWidth="1"/>
    <col min="5633" max="5633" width="18.5703125" style="1" customWidth="1"/>
    <col min="5634" max="5882" width="8.85546875" style="1"/>
    <col min="5883" max="5883" width="5.85546875" style="1" customWidth="1"/>
    <col min="5884" max="5884" width="37" style="1" customWidth="1"/>
    <col min="5885" max="5885" width="9.7109375" style="1" customWidth="1"/>
    <col min="5886" max="5886" width="10.7109375" style="1" customWidth="1"/>
    <col min="5887" max="5887" width="10.85546875" style="1" customWidth="1"/>
    <col min="5888" max="5888" width="17.85546875" style="1" customWidth="1"/>
    <col min="5889" max="5889" width="18.5703125" style="1" customWidth="1"/>
    <col min="5890" max="6138" width="8.85546875" style="1"/>
    <col min="6139" max="6139" width="5.85546875" style="1" customWidth="1"/>
    <col min="6140" max="6140" width="37" style="1" customWidth="1"/>
    <col min="6141" max="6141" width="9.7109375" style="1" customWidth="1"/>
    <col min="6142" max="6142" width="10.7109375" style="1" customWidth="1"/>
    <col min="6143" max="6143" width="10.85546875" style="1" customWidth="1"/>
    <col min="6144" max="6144" width="17.85546875" style="1" customWidth="1"/>
    <col min="6145" max="6145" width="18.5703125" style="1" customWidth="1"/>
    <col min="6146" max="6394" width="8.85546875" style="1"/>
    <col min="6395" max="6395" width="5.85546875" style="1" customWidth="1"/>
    <col min="6396" max="6396" width="37" style="1" customWidth="1"/>
    <col min="6397" max="6397" width="9.7109375" style="1" customWidth="1"/>
    <col min="6398" max="6398" width="10.7109375" style="1" customWidth="1"/>
    <col min="6399" max="6399" width="10.85546875" style="1" customWidth="1"/>
    <col min="6400" max="6400" width="17.85546875" style="1" customWidth="1"/>
    <col min="6401" max="6401" width="18.5703125" style="1" customWidth="1"/>
    <col min="6402" max="6650" width="8.85546875" style="1"/>
    <col min="6651" max="6651" width="5.85546875" style="1" customWidth="1"/>
    <col min="6652" max="6652" width="37" style="1" customWidth="1"/>
    <col min="6653" max="6653" width="9.7109375" style="1" customWidth="1"/>
    <col min="6654" max="6654" width="10.7109375" style="1" customWidth="1"/>
    <col min="6655" max="6655" width="10.85546875" style="1" customWidth="1"/>
    <col min="6656" max="6656" width="17.85546875" style="1" customWidth="1"/>
    <col min="6657" max="6657" width="18.5703125" style="1" customWidth="1"/>
    <col min="6658" max="6906" width="8.85546875" style="1"/>
    <col min="6907" max="6907" width="5.85546875" style="1" customWidth="1"/>
    <col min="6908" max="6908" width="37" style="1" customWidth="1"/>
    <col min="6909" max="6909" width="9.7109375" style="1" customWidth="1"/>
    <col min="6910" max="6910" width="10.7109375" style="1" customWidth="1"/>
    <col min="6911" max="6911" width="10.85546875" style="1" customWidth="1"/>
    <col min="6912" max="6912" width="17.85546875" style="1" customWidth="1"/>
    <col min="6913" max="6913" width="18.5703125" style="1" customWidth="1"/>
    <col min="6914" max="7162" width="8.85546875" style="1"/>
    <col min="7163" max="7163" width="5.85546875" style="1" customWidth="1"/>
    <col min="7164" max="7164" width="37" style="1" customWidth="1"/>
    <col min="7165" max="7165" width="9.7109375" style="1" customWidth="1"/>
    <col min="7166" max="7166" width="10.7109375" style="1" customWidth="1"/>
    <col min="7167" max="7167" width="10.85546875" style="1" customWidth="1"/>
    <col min="7168" max="7168" width="17.85546875" style="1" customWidth="1"/>
    <col min="7169" max="7169" width="18.5703125" style="1" customWidth="1"/>
    <col min="7170" max="7418" width="8.85546875" style="1"/>
    <col min="7419" max="7419" width="5.85546875" style="1" customWidth="1"/>
    <col min="7420" max="7420" width="37" style="1" customWidth="1"/>
    <col min="7421" max="7421" width="9.7109375" style="1" customWidth="1"/>
    <col min="7422" max="7422" width="10.7109375" style="1" customWidth="1"/>
    <col min="7423" max="7423" width="10.85546875" style="1" customWidth="1"/>
    <col min="7424" max="7424" width="17.85546875" style="1" customWidth="1"/>
    <col min="7425" max="7425" width="18.5703125" style="1" customWidth="1"/>
    <col min="7426" max="7674" width="8.85546875" style="1"/>
    <col min="7675" max="7675" width="5.85546875" style="1" customWidth="1"/>
    <col min="7676" max="7676" width="37" style="1" customWidth="1"/>
    <col min="7677" max="7677" width="9.7109375" style="1" customWidth="1"/>
    <col min="7678" max="7678" width="10.7109375" style="1" customWidth="1"/>
    <col min="7679" max="7679" width="10.85546875" style="1" customWidth="1"/>
    <col min="7680" max="7680" width="17.85546875" style="1" customWidth="1"/>
    <col min="7681" max="7681" width="18.5703125" style="1" customWidth="1"/>
    <col min="7682" max="7930" width="8.85546875" style="1"/>
    <col min="7931" max="7931" width="5.85546875" style="1" customWidth="1"/>
    <col min="7932" max="7932" width="37" style="1" customWidth="1"/>
    <col min="7933" max="7933" width="9.7109375" style="1" customWidth="1"/>
    <col min="7934" max="7934" width="10.7109375" style="1" customWidth="1"/>
    <col min="7935" max="7935" width="10.85546875" style="1" customWidth="1"/>
    <col min="7936" max="7936" width="17.85546875" style="1" customWidth="1"/>
    <col min="7937" max="7937" width="18.5703125" style="1" customWidth="1"/>
    <col min="7938" max="8186" width="8.85546875" style="1"/>
    <col min="8187" max="8187" width="5.85546875" style="1" customWidth="1"/>
    <col min="8188" max="8188" width="37" style="1" customWidth="1"/>
    <col min="8189" max="8189" width="9.7109375" style="1" customWidth="1"/>
    <col min="8190" max="8190" width="10.7109375" style="1" customWidth="1"/>
    <col min="8191" max="8191" width="10.85546875" style="1" customWidth="1"/>
    <col min="8192" max="8192" width="17.85546875" style="1" customWidth="1"/>
    <col min="8193" max="8193" width="18.5703125" style="1" customWidth="1"/>
    <col min="8194" max="8442" width="8.85546875" style="1"/>
    <col min="8443" max="8443" width="5.85546875" style="1" customWidth="1"/>
    <col min="8444" max="8444" width="37" style="1" customWidth="1"/>
    <col min="8445" max="8445" width="9.7109375" style="1" customWidth="1"/>
    <col min="8446" max="8446" width="10.7109375" style="1" customWidth="1"/>
    <col min="8447" max="8447" width="10.85546875" style="1" customWidth="1"/>
    <col min="8448" max="8448" width="17.85546875" style="1" customWidth="1"/>
    <col min="8449" max="8449" width="18.5703125" style="1" customWidth="1"/>
    <col min="8450" max="8698" width="8.85546875" style="1"/>
    <col min="8699" max="8699" width="5.85546875" style="1" customWidth="1"/>
    <col min="8700" max="8700" width="37" style="1" customWidth="1"/>
    <col min="8701" max="8701" width="9.7109375" style="1" customWidth="1"/>
    <col min="8702" max="8702" width="10.7109375" style="1" customWidth="1"/>
    <col min="8703" max="8703" width="10.85546875" style="1" customWidth="1"/>
    <col min="8704" max="8704" width="17.85546875" style="1" customWidth="1"/>
    <col min="8705" max="8705" width="18.5703125" style="1" customWidth="1"/>
    <col min="8706" max="8954" width="8.85546875" style="1"/>
    <col min="8955" max="8955" width="5.85546875" style="1" customWidth="1"/>
    <col min="8956" max="8956" width="37" style="1" customWidth="1"/>
    <col min="8957" max="8957" width="9.7109375" style="1" customWidth="1"/>
    <col min="8958" max="8958" width="10.7109375" style="1" customWidth="1"/>
    <col min="8959" max="8959" width="10.85546875" style="1" customWidth="1"/>
    <col min="8960" max="8960" width="17.85546875" style="1" customWidth="1"/>
    <col min="8961" max="8961" width="18.5703125" style="1" customWidth="1"/>
    <col min="8962" max="9210" width="8.85546875" style="1"/>
    <col min="9211" max="9211" width="5.85546875" style="1" customWidth="1"/>
    <col min="9212" max="9212" width="37" style="1" customWidth="1"/>
    <col min="9213" max="9213" width="9.7109375" style="1" customWidth="1"/>
    <col min="9214" max="9214" width="10.7109375" style="1" customWidth="1"/>
    <col min="9215" max="9215" width="10.85546875" style="1" customWidth="1"/>
    <col min="9216" max="9216" width="17.85546875" style="1" customWidth="1"/>
    <col min="9217" max="9217" width="18.5703125" style="1" customWidth="1"/>
    <col min="9218" max="9466" width="8.85546875" style="1"/>
    <col min="9467" max="9467" width="5.85546875" style="1" customWidth="1"/>
    <col min="9468" max="9468" width="37" style="1" customWidth="1"/>
    <col min="9469" max="9469" width="9.7109375" style="1" customWidth="1"/>
    <col min="9470" max="9470" width="10.7109375" style="1" customWidth="1"/>
    <col min="9471" max="9471" width="10.85546875" style="1" customWidth="1"/>
    <col min="9472" max="9472" width="17.85546875" style="1" customWidth="1"/>
    <col min="9473" max="9473" width="18.5703125" style="1" customWidth="1"/>
    <col min="9474" max="9722" width="8.85546875" style="1"/>
    <col min="9723" max="9723" width="5.85546875" style="1" customWidth="1"/>
    <col min="9724" max="9724" width="37" style="1" customWidth="1"/>
    <col min="9725" max="9725" width="9.7109375" style="1" customWidth="1"/>
    <col min="9726" max="9726" width="10.7109375" style="1" customWidth="1"/>
    <col min="9727" max="9727" width="10.85546875" style="1" customWidth="1"/>
    <col min="9728" max="9728" width="17.85546875" style="1" customWidth="1"/>
    <col min="9729" max="9729" width="18.5703125" style="1" customWidth="1"/>
    <col min="9730" max="9978" width="8.85546875" style="1"/>
    <col min="9979" max="9979" width="5.85546875" style="1" customWidth="1"/>
    <col min="9980" max="9980" width="37" style="1" customWidth="1"/>
    <col min="9981" max="9981" width="9.7109375" style="1" customWidth="1"/>
    <col min="9982" max="9982" width="10.7109375" style="1" customWidth="1"/>
    <col min="9983" max="9983" width="10.85546875" style="1" customWidth="1"/>
    <col min="9984" max="9984" width="17.85546875" style="1" customWidth="1"/>
    <col min="9985" max="9985" width="18.5703125" style="1" customWidth="1"/>
    <col min="9986" max="10234" width="8.85546875" style="1"/>
    <col min="10235" max="10235" width="5.85546875" style="1" customWidth="1"/>
    <col min="10236" max="10236" width="37" style="1" customWidth="1"/>
    <col min="10237" max="10237" width="9.7109375" style="1" customWidth="1"/>
    <col min="10238" max="10238" width="10.7109375" style="1" customWidth="1"/>
    <col min="10239" max="10239" width="10.85546875" style="1" customWidth="1"/>
    <col min="10240" max="10240" width="17.85546875" style="1" customWidth="1"/>
    <col min="10241" max="10241" width="18.5703125" style="1" customWidth="1"/>
    <col min="10242" max="10490" width="8.85546875" style="1"/>
    <col min="10491" max="10491" width="5.85546875" style="1" customWidth="1"/>
    <col min="10492" max="10492" width="37" style="1" customWidth="1"/>
    <col min="10493" max="10493" width="9.7109375" style="1" customWidth="1"/>
    <col min="10494" max="10494" width="10.7109375" style="1" customWidth="1"/>
    <col min="10495" max="10495" width="10.85546875" style="1" customWidth="1"/>
    <col min="10496" max="10496" width="17.85546875" style="1" customWidth="1"/>
    <col min="10497" max="10497" width="18.5703125" style="1" customWidth="1"/>
    <col min="10498" max="10746" width="8.85546875" style="1"/>
    <col min="10747" max="10747" width="5.85546875" style="1" customWidth="1"/>
    <col min="10748" max="10748" width="37" style="1" customWidth="1"/>
    <col min="10749" max="10749" width="9.7109375" style="1" customWidth="1"/>
    <col min="10750" max="10750" width="10.7109375" style="1" customWidth="1"/>
    <col min="10751" max="10751" width="10.85546875" style="1" customWidth="1"/>
    <col min="10752" max="10752" width="17.85546875" style="1" customWidth="1"/>
    <col min="10753" max="10753" width="18.5703125" style="1" customWidth="1"/>
    <col min="10754" max="11002" width="8.85546875" style="1"/>
    <col min="11003" max="11003" width="5.85546875" style="1" customWidth="1"/>
    <col min="11004" max="11004" width="37" style="1" customWidth="1"/>
    <col min="11005" max="11005" width="9.7109375" style="1" customWidth="1"/>
    <col min="11006" max="11006" width="10.7109375" style="1" customWidth="1"/>
    <col min="11007" max="11007" width="10.85546875" style="1" customWidth="1"/>
    <col min="11008" max="11008" width="17.85546875" style="1" customWidth="1"/>
    <col min="11009" max="11009" width="18.5703125" style="1" customWidth="1"/>
    <col min="11010" max="11258" width="8.85546875" style="1"/>
    <col min="11259" max="11259" width="5.85546875" style="1" customWidth="1"/>
    <col min="11260" max="11260" width="37" style="1" customWidth="1"/>
    <col min="11261" max="11261" width="9.7109375" style="1" customWidth="1"/>
    <col min="11262" max="11262" width="10.7109375" style="1" customWidth="1"/>
    <col min="11263" max="11263" width="10.85546875" style="1" customWidth="1"/>
    <col min="11264" max="11264" width="17.85546875" style="1" customWidth="1"/>
    <col min="11265" max="11265" width="18.5703125" style="1" customWidth="1"/>
    <col min="11266" max="11514" width="8.85546875" style="1"/>
    <col min="11515" max="11515" width="5.85546875" style="1" customWidth="1"/>
    <col min="11516" max="11516" width="37" style="1" customWidth="1"/>
    <col min="11517" max="11517" width="9.7109375" style="1" customWidth="1"/>
    <col min="11518" max="11518" width="10.7109375" style="1" customWidth="1"/>
    <col min="11519" max="11519" width="10.85546875" style="1" customWidth="1"/>
    <col min="11520" max="11520" width="17.85546875" style="1" customWidth="1"/>
    <col min="11521" max="11521" width="18.5703125" style="1" customWidth="1"/>
    <col min="11522" max="11770" width="8.85546875" style="1"/>
    <col min="11771" max="11771" width="5.85546875" style="1" customWidth="1"/>
    <col min="11772" max="11772" width="37" style="1" customWidth="1"/>
    <col min="11773" max="11773" width="9.7109375" style="1" customWidth="1"/>
    <col min="11774" max="11774" width="10.7109375" style="1" customWidth="1"/>
    <col min="11775" max="11775" width="10.85546875" style="1" customWidth="1"/>
    <col min="11776" max="11776" width="17.85546875" style="1" customWidth="1"/>
    <col min="11777" max="11777" width="18.5703125" style="1" customWidth="1"/>
    <col min="11778" max="12026" width="8.85546875" style="1"/>
    <col min="12027" max="12027" width="5.85546875" style="1" customWidth="1"/>
    <col min="12028" max="12028" width="37" style="1" customWidth="1"/>
    <col min="12029" max="12029" width="9.7109375" style="1" customWidth="1"/>
    <col min="12030" max="12030" width="10.7109375" style="1" customWidth="1"/>
    <col min="12031" max="12031" width="10.85546875" style="1" customWidth="1"/>
    <col min="12032" max="12032" width="17.85546875" style="1" customWidth="1"/>
    <col min="12033" max="12033" width="18.5703125" style="1" customWidth="1"/>
    <col min="12034" max="12282" width="8.85546875" style="1"/>
    <col min="12283" max="12283" width="5.85546875" style="1" customWidth="1"/>
    <col min="12284" max="12284" width="37" style="1" customWidth="1"/>
    <col min="12285" max="12285" width="9.7109375" style="1" customWidth="1"/>
    <col min="12286" max="12286" width="10.7109375" style="1" customWidth="1"/>
    <col min="12287" max="12287" width="10.85546875" style="1" customWidth="1"/>
    <col min="12288" max="12288" width="17.85546875" style="1" customWidth="1"/>
    <col min="12289" max="12289" width="18.5703125" style="1" customWidth="1"/>
    <col min="12290" max="12538" width="8.85546875" style="1"/>
    <col min="12539" max="12539" width="5.85546875" style="1" customWidth="1"/>
    <col min="12540" max="12540" width="37" style="1" customWidth="1"/>
    <col min="12541" max="12541" width="9.7109375" style="1" customWidth="1"/>
    <col min="12542" max="12542" width="10.7109375" style="1" customWidth="1"/>
    <col min="12543" max="12543" width="10.85546875" style="1" customWidth="1"/>
    <col min="12544" max="12544" width="17.85546875" style="1" customWidth="1"/>
    <col min="12545" max="12545" width="18.5703125" style="1" customWidth="1"/>
    <col min="12546" max="12794" width="8.85546875" style="1"/>
    <col min="12795" max="12795" width="5.85546875" style="1" customWidth="1"/>
    <col min="12796" max="12796" width="37" style="1" customWidth="1"/>
    <col min="12797" max="12797" width="9.7109375" style="1" customWidth="1"/>
    <col min="12798" max="12798" width="10.7109375" style="1" customWidth="1"/>
    <col min="12799" max="12799" width="10.85546875" style="1" customWidth="1"/>
    <col min="12800" max="12800" width="17.85546875" style="1" customWidth="1"/>
    <col min="12801" max="12801" width="18.5703125" style="1" customWidth="1"/>
    <col min="12802" max="13050" width="8.85546875" style="1"/>
    <col min="13051" max="13051" width="5.85546875" style="1" customWidth="1"/>
    <col min="13052" max="13052" width="37" style="1" customWidth="1"/>
    <col min="13053" max="13053" width="9.7109375" style="1" customWidth="1"/>
    <col min="13054" max="13054" width="10.7109375" style="1" customWidth="1"/>
    <col min="13055" max="13055" width="10.85546875" style="1" customWidth="1"/>
    <col min="13056" max="13056" width="17.85546875" style="1" customWidth="1"/>
    <col min="13057" max="13057" width="18.5703125" style="1" customWidth="1"/>
    <col min="13058" max="13306" width="8.85546875" style="1"/>
    <col min="13307" max="13307" width="5.85546875" style="1" customWidth="1"/>
    <col min="13308" max="13308" width="37" style="1" customWidth="1"/>
    <col min="13309" max="13309" width="9.7109375" style="1" customWidth="1"/>
    <col min="13310" max="13310" width="10.7109375" style="1" customWidth="1"/>
    <col min="13311" max="13311" width="10.85546875" style="1" customWidth="1"/>
    <col min="13312" max="13312" width="17.85546875" style="1" customWidth="1"/>
    <col min="13313" max="13313" width="18.5703125" style="1" customWidth="1"/>
    <col min="13314" max="13562" width="8.85546875" style="1"/>
    <col min="13563" max="13563" width="5.85546875" style="1" customWidth="1"/>
    <col min="13564" max="13564" width="37" style="1" customWidth="1"/>
    <col min="13565" max="13565" width="9.7109375" style="1" customWidth="1"/>
    <col min="13566" max="13566" width="10.7109375" style="1" customWidth="1"/>
    <col min="13567" max="13567" width="10.85546875" style="1" customWidth="1"/>
    <col min="13568" max="13568" width="17.85546875" style="1" customWidth="1"/>
    <col min="13569" max="13569" width="18.5703125" style="1" customWidth="1"/>
    <col min="13570" max="13818" width="8.85546875" style="1"/>
    <col min="13819" max="13819" width="5.85546875" style="1" customWidth="1"/>
    <col min="13820" max="13820" width="37" style="1" customWidth="1"/>
    <col min="13821" max="13821" width="9.7109375" style="1" customWidth="1"/>
    <col min="13822" max="13822" width="10.7109375" style="1" customWidth="1"/>
    <col min="13823" max="13823" width="10.85546875" style="1" customWidth="1"/>
    <col min="13824" max="13824" width="17.85546875" style="1" customWidth="1"/>
    <col min="13825" max="13825" width="18.5703125" style="1" customWidth="1"/>
    <col min="13826" max="14074" width="8.85546875" style="1"/>
    <col min="14075" max="14075" width="5.85546875" style="1" customWidth="1"/>
    <col min="14076" max="14076" width="37" style="1" customWidth="1"/>
    <col min="14077" max="14077" width="9.7109375" style="1" customWidth="1"/>
    <col min="14078" max="14078" width="10.7109375" style="1" customWidth="1"/>
    <col min="14079" max="14079" width="10.85546875" style="1" customWidth="1"/>
    <col min="14080" max="14080" width="17.85546875" style="1" customWidth="1"/>
    <col min="14081" max="14081" width="18.5703125" style="1" customWidth="1"/>
    <col min="14082" max="14330" width="8.85546875" style="1"/>
    <col min="14331" max="14331" width="5.85546875" style="1" customWidth="1"/>
    <col min="14332" max="14332" width="37" style="1" customWidth="1"/>
    <col min="14333" max="14333" width="9.7109375" style="1" customWidth="1"/>
    <col min="14334" max="14334" width="10.7109375" style="1" customWidth="1"/>
    <col min="14335" max="14335" width="10.85546875" style="1" customWidth="1"/>
    <col min="14336" max="14336" width="17.85546875" style="1" customWidth="1"/>
    <col min="14337" max="14337" width="18.5703125" style="1" customWidth="1"/>
    <col min="14338" max="14586" width="8.85546875" style="1"/>
    <col min="14587" max="14587" width="5.85546875" style="1" customWidth="1"/>
    <col min="14588" max="14588" width="37" style="1" customWidth="1"/>
    <col min="14589" max="14589" width="9.7109375" style="1" customWidth="1"/>
    <col min="14590" max="14590" width="10.7109375" style="1" customWidth="1"/>
    <col min="14591" max="14591" width="10.85546875" style="1" customWidth="1"/>
    <col min="14592" max="14592" width="17.85546875" style="1" customWidth="1"/>
    <col min="14593" max="14593" width="18.5703125" style="1" customWidth="1"/>
    <col min="14594" max="14842" width="8.85546875" style="1"/>
    <col min="14843" max="14843" width="5.85546875" style="1" customWidth="1"/>
    <col min="14844" max="14844" width="37" style="1" customWidth="1"/>
    <col min="14845" max="14845" width="9.7109375" style="1" customWidth="1"/>
    <col min="14846" max="14846" width="10.7109375" style="1" customWidth="1"/>
    <col min="14847" max="14847" width="10.85546875" style="1" customWidth="1"/>
    <col min="14848" max="14848" width="17.85546875" style="1" customWidth="1"/>
    <col min="14849" max="14849" width="18.5703125" style="1" customWidth="1"/>
    <col min="14850" max="15098" width="8.85546875" style="1"/>
    <col min="15099" max="15099" width="5.85546875" style="1" customWidth="1"/>
    <col min="15100" max="15100" width="37" style="1" customWidth="1"/>
    <col min="15101" max="15101" width="9.7109375" style="1" customWidth="1"/>
    <col min="15102" max="15102" width="10.7109375" style="1" customWidth="1"/>
    <col min="15103" max="15103" width="10.85546875" style="1" customWidth="1"/>
    <col min="15104" max="15104" width="17.85546875" style="1" customWidth="1"/>
    <col min="15105" max="15105" width="18.5703125" style="1" customWidth="1"/>
    <col min="15106" max="15354" width="8.85546875" style="1"/>
    <col min="15355" max="15355" width="5.85546875" style="1" customWidth="1"/>
    <col min="15356" max="15356" width="37" style="1" customWidth="1"/>
    <col min="15357" max="15357" width="9.7109375" style="1" customWidth="1"/>
    <col min="15358" max="15358" width="10.7109375" style="1" customWidth="1"/>
    <col min="15359" max="15359" width="10.85546875" style="1" customWidth="1"/>
    <col min="15360" max="15360" width="17.85546875" style="1" customWidth="1"/>
    <col min="15361" max="15361" width="18.5703125" style="1" customWidth="1"/>
    <col min="15362" max="15610" width="8.85546875" style="1"/>
    <col min="15611" max="15611" width="5.85546875" style="1" customWidth="1"/>
    <col min="15612" max="15612" width="37" style="1" customWidth="1"/>
    <col min="15613" max="15613" width="9.7109375" style="1" customWidth="1"/>
    <col min="15614" max="15614" width="10.7109375" style="1" customWidth="1"/>
    <col min="15615" max="15615" width="10.85546875" style="1" customWidth="1"/>
    <col min="15616" max="15616" width="17.85546875" style="1" customWidth="1"/>
    <col min="15617" max="15617" width="18.5703125" style="1" customWidth="1"/>
    <col min="15618" max="15866" width="8.85546875" style="1"/>
    <col min="15867" max="15867" width="5.85546875" style="1" customWidth="1"/>
    <col min="15868" max="15868" width="37" style="1" customWidth="1"/>
    <col min="15869" max="15869" width="9.7109375" style="1" customWidth="1"/>
    <col min="15870" max="15870" width="10.7109375" style="1" customWidth="1"/>
    <col min="15871" max="15871" width="10.85546875" style="1" customWidth="1"/>
    <col min="15872" max="15872" width="17.85546875" style="1" customWidth="1"/>
    <col min="15873" max="15873" width="18.5703125" style="1" customWidth="1"/>
    <col min="15874" max="16122" width="8.85546875" style="1"/>
    <col min="16123" max="16123" width="5.85546875" style="1" customWidth="1"/>
    <col min="16124" max="16124" width="37" style="1" customWidth="1"/>
    <col min="16125" max="16125" width="9.7109375" style="1" customWidth="1"/>
    <col min="16126" max="16126" width="10.7109375" style="1" customWidth="1"/>
    <col min="16127" max="16127" width="10.85546875" style="1" customWidth="1"/>
    <col min="16128" max="16128" width="17.85546875" style="1" customWidth="1"/>
    <col min="16129" max="16129" width="18.5703125" style="1" customWidth="1"/>
    <col min="16130" max="16384" width="8.85546875" style="1"/>
  </cols>
  <sheetData>
    <row r="1" spans="1:7" ht="48" hidden="1" customHeight="1" outlineLevel="1" x14ac:dyDescent="0.2">
      <c r="E1" s="71" t="s">
        <v>0</v>
      </c>
      <c r="F1" s="71"/>
      <c r="G1" s="71"/>
    </row>
    <row r="2" spans="1:7" hidden="1" outlineLevel="1" x14ac:dyDescent="0.2">
      <c r="B2" s="2"/>
      <c r="C2" s="2"/>
      <c r="D2" s="2"/>
      <c r="E2" s="2"/>
      <c r="F2" s="2"/>
      <c r="G2" s="2"/>
    </row>
    <row r="3" spans="1:7" hidden="1" outlineLevel="1" x14ac:dyDescent="0.2">
      <c r="B3" s="2"/>
      <c r="C3" s="2"/>
      <c r="D3" s="3" t="s">
        <v>1</v>
      </c>
      <c r="E3" s="2"/>
      <c r="F3" s="2"/>
      <c r="G3" s="2"/>
    </row>
    <row r="4" spans="1:7" hidden="1" outlineLevel="1" x14ac:dyDescent="0.2">
      <c r="B4" s="4"/>
      <c r="C4" s="4"/>
      <c r="D4" s="5" t="s">
        <v>2</v>
      </c>
      <c r="E4" s="4"/>
      <c r="F4" s="4"/>
      <c r="G4" s="4"/>
    </row>
    <row r="5" spans="1:7" hidden="1" outlineLevel="1" x14ac:dyDescent="0.2">
      <c r="B5" s="72" t="s">
        <v>3</v>
      </c>
      <c r="C5" s="72"/>
      <c r="D5" s="72"/>
      <c r="E5" s="72"/>
      <c r="F5" s="72"/>
      <c r="G5" s="72"/>
    </row>
    <row r="6" spans="1:7" hidden="1" outlineLevel="1" x14ac:dyDescent="0.2">
      <c r="B6" s="6" t="s">
        <v>4</v>
      </c>
      <c r="C6" s="4"/>
      <c r="D6" s="4"/>
      <c r="E6" s="4"/>
      <c r="F6" s="4"/>
      <c r="G6" s="7" t="s">
        <v>5</v>
      </c>
    </row>
    <row r="7" spans="1:7" hidden="1" outlineLevel="1" x14ac:dyDescent="0.2">
      <c r="B7" s="2"/>
      <c r="C7" s="2"/>
      <c r="D7" s="2"/>
      <c r="E7" s="2"/>
      <c r="F7" s="2"/>
      <c r="G7" s="2"/>
    </row>
    <row r="8" spans="1:7" s="12" customFormat="1" hidden="1" outlineLevel="1" x14ac:dyDescent="0.2">
      <c r="A8" s="8" t="s">
        <v>6</v>
      </c>
      <c r="B8" s="9"/>
      <c r="C8" s="9"/>
      <c r="D8" s="10" t="s">
        <v>7</v>
      </c>
      <c r="E8" s="11"/>
      <c r="F8" s="1"/>
      <c r="G8" s="9"/>
    </row>
    <row r="9" spans="1:7" s="12" customFormat="1" hidden="1" outlineLevel="1" x14ac:dyDescent="0.2">
      <c r="A9" s="73" t="s">
        <v>8</v>
      </c>
      <c r="B9" s="73"/>
      <c r="C9" s="73"/>
      <c r="D9" s="73"/>
      <c r="E9" s="73"/>
      <c r="F9" s="73"/>
      <c r="G9" s="73"/>
    </row>
    <row r="10" spans="1:7" s="12" customFormat="1" ht="10.15" hidden="1" customHeight="1" outlineLevel="1" x14ac:dyDescent="0.2">
      <c r="A10" s="9"/>
      <c r="B10" s="9"/>
      <c r="C10" s="13" t="s">
        <v>9</v>
      </c>
      <c r="D10" s="14"/>
      <c r="E10" s="1"/>
      <c r="F10" s="9"/>
      <c r="G10" s="15"/>
    </row>
    <row r="11" spans="1:7" s="12" customFormat="1" ht="12.75" hidden="1" customHeight="1" outlineLevel="1" x14ac:dyDescent="0.2">
      <c r="A11" s="74" t="s">
        <v>10</v>
      </c>
      <c r="B11" s="74"/>
      <c r="C11" s="74"/>
      <c r="D11" s="74"/>
      <c r="E11" s="74"/>
      <c r="F11" s="74"/>
      <c r="G11" s="74"/>
    </row>
    <row r="12" spans="1:7" s="12" customFormat="1" ht="12.75" hidden="1" customHeight="1" outlineLevel="1" x14ac:dyDescent="0.2">
      <c r="A12" s="75" t="s">
        <v>11</v>
      </c>
      <c r="B12" s="75"/>
      <c r="C12" s="75"/>
      <c r="D12" s="75"/>
      <c r="E12" s="75"/>
      <c r="F12" s="75"/>
      <c r="G12" s="75"/>
    </row>
    <row r="13" spans="1:7" s="12" customFormat="1" hidden="1" outlineLevel="1" x14ac:dyDescent="0.2">
      <c r="A13" s="70" t="s">
        <v>12</v>
      </c>
      <c r="B13" s="70"/>
      <c r="C13" s="70"/>
      <c r="D13" s="70"/>
      <c r="E13" s="70"/>
      <c r="F13" s="70"/>
      <c r="G13" s="70"/>
    </row>
    <row r="14" spans="1:7" s="12" customFormat="1" hidden="1" outlineLevel="1" x14ac:dyDescent="0.2">
      <c r="A14" s="70" t="s">
        <v>13</v>
      </c>
      <c r="B14" s="70"/>
      <c r="C14" s="70"/>
      <c r="D14" s="70"/>
      <c r="E14" s="70"/>
      <c r="F14" s="70"/>
      <c r="G14" s="70"/>
    </row>
    <row r="15" spans="1:7" s="12" customFormat="1" hidden="1" outlineLevel="1" x14ac:dyDescent="0.2">
      <c r="A15" s="70" t="s">
        <v>14</v>
      </c>
      <c r="B15" s="70"/>
      <c r="C15" s="70"/>
      <c r="D15" s="70"/>
      <c r="E15" s="70"/>
      <c r="F15" s="70"/>
      <c r="G15" s="70"/>
    </row>
    <row r="16" spans="1:7" s="12" customFormat="1" hidden="1" outlineLevel="1" x14ac:dyDescent="0.2">
      <c r="A16" s="77" t="s">
        <v>15</v>
      </c>
      <c r="B16" s="70"/>
      <c r="C16" s="70"/>
      <c r="D16" s="70"/>
      <c r="E16" s="70"/>
      <c r="F16" s="70"/>
      <c r="G16" s="70"/>
    </row>
    <row r="17" spans="1:7" s="12" customFormat="1" hidden="1" outlineLevel="1" x14ac:dyDescent="0.2">
      <c r="A17" s="70" t="s">
        <v>16</v>
      </c>
      <c r="B17" s="70"/>
      <c r="C17" s="70"/>
      <c r="D17" s="70"/>
      <c r="E17" s="70"/>
      <c r="F17" s="70"/>
      <c r="G17" s="70"/>
    </row>
    <row r="18" spans="1:7" s="12" customFormat="1" hidden="1" outlineLevel="1" x14ac:dyDescent="0.2">
      <c r="A18" s="78" t="s">
        <v>17</v>
      </c>
      <c r="B18" s="78"/>
      <c r="C18" s="16"/>
      <c r="D18" s="17"/>
      <c r="E18" s="2"/>
      <c r="F18" s="2"/>
      <c r="G18" s="2"/>
    </row>
    <row r="19" spans="1:7" s="12" customFormat="1" outlineLevel="1" x14ac:dyDescent="0.2">
      <c r="A19" s="18"/>
      <c r="B19" s="18"/>
      <c r="C19" s="16"/>
      <c r="D19" s="17"/>
      <c r="E19" s="2"/>
      <c r="F19" s="2"/>
      <c r="G19" s="19" t="s">
        <v>18</v>
      </c>
    </row>
    <row r="20" spans="1:7" s="12" customFormat="1" ht="24.75" customHeight="1" x14ac:dyDescent="0.2">
      <c r="A20" s="18"/>
      <c r="B20" s="79" t="s">
        <v>19</v>
      </c>
      <c r="C20" s="79"/>
      <c r="D20" s="79"/>
      <c r="E20" s="79"/>
      <c r="F20" s="79"/>
      <c r="G20" s="79"/>
    </row>
    <row r="21" spans="1:7" ht="14.25" customHeight="1" x14ac:dyDescent="0.2">
      <c r="A21" s="20"/>
      <c r="B21" s="80" t="s">
        <v>20</v>
      </c>
      <c r="C21" s="80"/>
      <c r="D21" s="80"/>
      <c r="E21" s="80"/>
      <c r="F21" s="80"/>
      <c r="G21" s="80"/>
    </row>
    <row r="22" spans="1:7" ht="10.5" customHeight="1" x14ac:dyDescent="0.2"/>
    <row r="23" spans="1:7" s="16" customFormat="1" ht="45" x14ac:dyDescent="0.2">
      <c r="A23" s="21"/>
      <c r="B23" s="22" t="s">
        <v>21</v>
      </c>
      <c r="C23" s="81" t="s">
        <v>22</v>
      </c>
      <c r="D23" s="81"/>
      <c r="E23" s="23" t="s">
        <v>23</v>
      </c>
      <c r="F23" s="24" t="s">
        <v>24</v>
      </c>
      <c r="G23" s="25" t="s">
        <v>25</v>
      </c>
    </row>
    <row r="24" spans="1:7" s="16" customFormat="1" x14ac:dyDescent="0.2">
      <c r="A24" s="21"/>
      <c r="B24" s="26" t="s">
        <v>26</v>
      </c>
      <c r="C24" s="23"/>
      <c r="D24" s="23"/>
      <c r="E24" s="23"/>
      <c r="F24" s="24"/>
      <c r="G24" s="25"/>
    </row>
    <row r="25" spans="1:7" s="16" customFormat="1" x14ac:dyDescent="0.2">
      <c r="A25" s="21"/>
      <c r="B25" s="26" t="s">
        <v>101</v>
      </c>
      <c r="C25" s="23"/>
      <c r="D25" s="23"/>
      <c r="E25" s="23"/>
      <c r="F25" s="24"/>
      <c r="G25" s="25"/>
    </row>
    <row r="26" spans="1:7" s="16" customFormat="1" x14ac:dyDescent="0.2">
      <c r="A26" s="21"/>
      <c r="B26" s="26" t="s">
        <v>102</v>
      </c>
      <c r="C26" s="23"/>
      <c r="D26" s="23"/>
      <c r="E26" s="23"/>
      <c r="F26" s="24"/>
      <c r="G26" s="25"/>
    </row>
    <row r="27" spans="1:7" s="16" customFormat="1" x14ac:dyDescent="0.2">
      <c r="A27" s="21"/>
      <c r="B27" s="27" t="s">
        <v>103</v>
      </c>
      <c r="C27" s="23">
        <v>1</v>
      </c>
      <c r="D27" s="28">
        <v>1</v>
      </c>
      <c r="E27" s="23" t="s">
        <v>27</v>
      </c>
      <c r="F27" s="29">
        <v>335.22500000000002</v>
      </c>
      <c r="G27" s="30">
        <f>ROUND(C27*D27*F27,2)</f>
        <v>335.23</v>
      </c>
    </row>
    <row r="28" spans="1:7" s="16" customFormat="1" x14ac:dyDescent="0.2">
      <c r="A28" s="21"/>
      <c r="B28" s="26" t="s">
        <v>104</v>
      </c>
      <c r="C28" s="23"/>
      <c r="D28" s="29"/>
      <c r="E28" s="23"/>
      <c r="F28" s="29"/>
      <c r="G28" s="30"/>
    </row>
    <row r="29" spans="1:7" s="16" customFormat="1" x14ac:dyDescent="0.2">
      <c r="A29" s="21"/>
      <c r="B29" s="27" t="s">
        <v>105</v>
      </c>
      <c r="C29" s="23">
        <v>1</v>
      </c>
      <c r="D29" s="29">
        <v>9.67</v>
      </c>
      <c r="E29" s="31" t="s">
        <v>28</v>
      </c>
      <c r="F29" s="29">
        <v>662.51499482936924</v>
      </c>
      <c r="G29" s="30">
        <f>ROUND(C29*D29*F29,2)</f>
        <v>6406.52</v>
      </c>
    </row>
    <row r="30" spans="1:7" s="16" customFormat="1" x14ac:dyDescent="0.2">
      <c r="A30" s="21"/>
      <c r="B30" s="26" t="s">
        <v>106</v>
      </c>
      <c r="C30" s="23"/>
      <c r="D30" s="23"/>
      <c r="E30" s="23"/>
      <c r="F30" s="29"/>
      <c r="G30" s="30"/>
    </row>
    <row r="31" spans="1:7" s="16" customFormat="1" ht="72" x14ac:dyDescent="0.2">
      <c r="A31" s="21"/>
      <c r="B31" s="27" t="s">
        <v>107</v>
      </c>
      <c r="C31" s="23">
        <v>1</v>
      </c>
      <c r="D31" s="28">
        <v>1</v>
      </c>
      <c r="E31" s="23" t="s">
        <v>27</v>
      </c>
      <c r="F31" s="29">
        <v>1836.825</v>
      </c>
      <c r="G31" s="30">
        <f>ROUND(C31*D31*F31,2)</f>
        <v>1836.83</v>
      </c>
    </row>
    <row r="32" spans="1:7" s="16" customFormat="1" x14ac:dyDescent="0.2">
      <c r="A32" s="21"/>
      <c r="B32" s="26" t="s">
        <v>108</v>
      </c>
      <c r="C32" s="23"/>
      <c r="D32" s="23"/>
      <c r="E32" s="23"/>
      <c r="F32" s="23"/>
      <c r="G32" s="25"/>
    </row>
    <row r="33" spans="1:7" s="16" customFormat="1" x14ac:dyDescent="0.2">
      <c r="A33" s="21"/>
      <c r="B33" s="32" t="s">
        <v>109</v>
      </c>
      <c r="C33" s="23">
        <v>1</v>
      </c>
      <c r="D33" s="28">
        <v>1</v>
      </c>
      <c r="E33" s="31" t="s">
        <v>27</v>
      </c>
      <c r="F33" s="29">
        <v>1724.37</v>
      </c>
      <c r="G33" s="30">
        <f>ROUND(C33*D33*F33,2)</f>
        <v>1724.37</v>
      </c>
    </row>
    <row r="34" spans="1:7" s="16" customFormat="1" ht="24" x14ac:dyDescent="0.2">
      <c r="A34" s="21"/>
      <c r="B34" s="33" t="s">
        <v>110</v>
      </c>
      <c r="C34" s="23">
        <v>1</v>
      </c>
      <c r="D34" s="28">
        <v>90</v>
      </c>
      <c r="E34" s="31" t="s">
        <v>28</v>
      </c>
      <c r="F34" s="29">
        <v>37.151790281329923</v>
      </c>
      <c r="G34" s="30">
        <f>ROUND(C34*D34*F34,2)</f>
        <v>3343.66</v>
      </c>
    </row>
    <row r="35" spans="1:7" s="16" customFormat="1" x14ac:dyDescent="0.2">
      <c r="A35" s="21"/>
      <c r="B35" s="27" t="s">
        <v>111</v>
      </c>
      <c r="C35" s="23">
        <v>1</v>
      </c>
      <c r="D35" s="28">
        <v>1</v>
      </c>
      <c r="E35" s="31" t="s">
        <v>27</v>
      </c>
      <c r="F35" s="29">
        <v>1124.585</v>
      </c>
      <c r="G35" s="30">
        <f>ROUND(C35*F35,2)</f>
        <v>1124.5899999999999</v>
      </c>
    </row>
    <row r="36" spans="1:7" s="16" customFormat="1" x14ac:dyDescent="0.2">
      <c r="A36" s="21"/>
      <c r="B36" s="34" t="s">
        <v>112</v>
      </c>
      <c r="C36" s="23"/>
      <c r="D36" s="23"/>
      <c r="E36" s="23"/>
      <c r="F36" s="29"/>
      <c r="G36" s="30">
        <f>ROUND(C36*F36,2)</f>
        <v>0</v>
      </c>
    </row>
    <row r="37" spans="1:7" s="16" customFormat="1" ht="67.5" customHeight="1" x14ac:dyDescent="0.2">
      <c r="A37" s="21"/>
      <c r="B37" s="27" t="s">
        <v>113</v>
      </c>
      <c r="C37" s="23">
        <v>1</v>
      </c>
      <c r="D37" s="28">
        <v>1</v>
      </c>
      <c r="E37" s="31" t="s">
        <v>27</v>
      </c>
      <c r="F37" s="29">
        <v>1836.825</v>
      </c>
      <c r="G37" s="30">
        <f>ROUND(C37*F37,2)</f>
        <v>1836.83</v>
      </c>
    </row>
    <row r="38" spans="1:7" s="16" customFormat="1" x14ac:dyDescent="0.2">
      <c r="A38" s="21"/>
      <c r="B38" s="34" t="s">
        <v>114</v>
      </c>
      <c r="C38" s="23"/>
      <c r="D38" s="23"/>
      <c r="E38" s="23"/>
      <c r="F38" s="23"/>
      <c r="G38" s="25"/>
    </row>
    <row r="39" spans="1:7" s="16" customFormat="1" x14ac:dyDescent="0.2">
      <c r="A39" s="21"/>
      <c r="B39" s="27" t="s">
        <v>115</v>
      </c>
      <c r="C39" s="28">
        <v>1</v>
      </c>
      <c r="D39" s="28">
        <v>1</v>
      </c>
      <c r="E39" s="31" t="s">
        <v>27</v>
      </c>
      <c r="F39" s="29">
        <v>559.25</v>
      </c>
      <c r="G39" s="30">
        <f t="shared" ref="G39:G43" si="0">ROUND(C39*D39*F39,2)</f>
        <v>559.25</v>
      </c>
    </row>
    <row r="40" spans="1:7" s="16" customFormat="1" ht="27.75" customHeight="1" x14ac:dyDescent="0.2">
      <c r="A40" s="21"/>
      <c r="B40" s="82" t="s">
        <v>116</v>
      </c>
      <c r="C40" s="83"/>
      <c r="D40" s="83"/>
      <c r="E40" s="83"/>
      <c r="F40" s="84"/>
      <c r="G40" s="30">
        <f t="shared" si="0"/>
        <v>0</v>
      </c>
    </row>
    <row r="41" spans="1:7" s="16" customFormat="1" x14ac:dyDescent="0.2">
      <c r="A41" s="21"/>
      <c r="B41" s="27" t="s">
        <v>117</v>
      </c>
      <c r="C41" s="28">
        <v>1</v>
      </c>
      <c r="D41" s="23">
        <v>1</v>
      </c>
      <c r="E41" s="31" t="s">
        <v>27</v>
      </c>
      <c r="F41" s="29">
        <v>562.29</v>
      </c>
      <c r="G41" s="30">
        <f t="shared" si="0"/>
        <v>562.29</v>
      </c>
    </row>
    <row r="42" spans="1:7" s="16" customFormat="1" x14ac:dyDescent="0.2">
      <c r="A42" s="21"/>
      <c r="B42" s="34" t="s">
        <v>118</v>
      </c>
      <c r="C42" s="28"/>
      <c r="D42" s="23"/>
      <c r="E42" s="31"/>
      <c r="F42" s="29"/>
      <c r="G42" s="30"/>
    </row>
    <row r="43" spans="1:7" s="16" customFormat="1" x14ac:dyDescent="0.2">
      <c r="A43" s="21"/>
      <c r="B43" s="27" t="s">
        <v>119</v>
      </c>
      <c r="C43" s="28">
        <v>1</v>
      </c>
      <c r="D43" s="29">
        <v>0.5</v>
      </c>
      <c r="E43" s="31" t="s">
        <v>29</v>
      </c>
      <c r="F43" s="29">
        <v>525</v>
      </c>
      <c r="G43" s="30">
        <f t="shared" si="0"/>
        <v>262.5</v>
      </c>
    </row>
    <row r="44" spans="1:7" s="16" customFormat="1" x14ac:dyDescent="0.2">
      <c r="A44" s="21"/>
      <c r="B44" s="26" t="s">
        <v>120</v>
      </c>
      <c r="C44" s="28"/>
      <c r="D44" s="23"/>
      <c r="E44" s="23"/>
      <c r="F44" s="23"/>
      <c r="G44" s="30">
        <f>ROUND(C44*D44*F44,2)</f>
        <v>0</v>
      </c>
    </row>
    <row r="45" spans="1:7" s="16" customFormat="1" x14ac:dyDescent="0.2">
      <c r="A45" s="21"/>
      <c r="B45" s="34" t="s">
        <v>121</v>
      </c>
      <c r="C45" s="28"/>
      <c r="D45" s="23"/>
      <c r="E45" s="23"/>
      <c r="F45" s="23"/>
      <c r="G45" s="30">
        <f t="shared" ref="G45:G62" si="1">ROUND(C45*D45*F45,2)</f>
        <v>0</v>
      </c>
    </row>
    <row r="46" spans="1:7" s="16" customFormat="1" ht="24" x14ac:dyDescent="0.2">
      <c r="A46" s="21"/>
      <c r="B46" s="27" t="s">
        <v>122</v>
      </c>
      <c r="C46" s="28">
        <v>1</v>
      </c>
      <c r="D46" s="28">
        <v>6</v>
      </c>
      <c r="E46" s="31" t="s">
        <v>27</v>
      </c>
      <c r="F46" s="29">
        <v>2090.86</v>
      </c>
      <c r="G46" s="30">
        <f>ROUND(C46*D46*F46,2)</f>
        <v>12545.16</v>
      </c>
    </row>
    <row r="47" spans="1:7" s="16" customFormat="1" x14ac:dyDescent="0.2">
      <c r="A47" s="21"/>
      <c r="B47" s="27" t="s">
        <v>123</v>
      </c>
      <c r="C47" s="28">
        <v>1</v>
      </c>
      <c r="D47" s="28">
        <v>6</v>
      </c>
      <c r="E47" s="31" t="s">
        <v>27</v>
      </c>
      <c r="F47" s="29">
        <v>1790.2566666666669</v>
      </c>
      <c r="G47" s="30">
        <f t="shared" ref="G47:G55" si="2">ROUND(C47*D47*F47,2)</f>
        <v>10741.54</v>
      </c>
    </row>
    <row r="48" spans="1:7" s="16" customFormat="1" ht="24" hidden="1" x14ac:dyDescent="0.2">
      <c r="A48" s="21"/>
      <c r="B48" s="27" t="s">
        <v>124</v>
      </c>
      <c r="C48" s="28">
        <v>1</v>
      </c>
      <c r="D48" s="28">
        <v>0</v>
      </c>
      <c r="E48" s="31" t="s">
        <v>27</v>
      </c>
      <c r="F48" s="29">
        <v>22525.19</v>
      </c>
      <c r="G48" s="30">
        <f t="shared" si="2"/>
        <v>0</v>
      </c>
    </row>
    <row r="49" spans="1:7" s="16" customFormat="1" x14ac:dyDescent="0.2">
      <c r="A49" s="21"/>
      <c r="B49" s="27" t="s">
        <v>74</v>
      </c>
      <c r="C49" s="28">
        <v>1</v>
      </c>
      <c r="D49" s="28">
        <v>6</v>
      </c>
      <c r="E49" s="31" t="s">
        <v>27</v>
      </c>
      <c r="F49" s="29">
        <v>960.46083333333343</v>
      </c>
      <c r="G49" s="30">
        <f t="shared" si="2"/>
        <v>5762.77</v>
      </c>
    </row>
    <row r="50" spans="1:7" s="16" customFormat="1" x14ac:dyDescent="0.2">
      <c r="A50" s="21"/>
      <c r="B50" s="27" t="s">
        <v>125</v>
      </c>
      <c r="C50" s="28">
        <v>1</v>
      </c>
      <c r="D50" s="28">
        <v>2</v>
      </c>
      <c r="E50" s="31" t="s">
        <v>30</v>
      </c>
      <c r="F50" s="29">
        <v>163.495</v>
      </c>
      <c r="G50" s="30">
        <f t="shared" si="2"/>
        <v>326.99</v>
      </c>
    </row>
    <row r="51" spans="1:7" s="16" customFormat="1" ht="24" x14ac:dyDescent="0.2">
      <c r="A51" s="21"/>
      <c r="B51" s="27" t="s">
        <v>126</v>
      </c>
      <c r="C51" s="28">
        <v>1</v>
      </c>
      <c r="D51" s="29">
        <v>2790</v>
      </c>
      <c r="E51" s="31" t="s">
        <v>31</v>
      </c>
      <c r="F51" s="29">
        <v>16.241480286738355</v>
      </c>
      <c r="G51" s="30">
        <f t="shared" si="2"/>
        <v>45313.73</v>
      </c>
    </row>
    <row r="52" spans="1:7" s="16" customFormat="1" ht="24" x14ac:dyDescent="0.2">
      <c r="A52" s="21"/>
      <c r="B52" s="27" t="s">
        <v>127</v>
      </c>
      <c r="C52" s="28">
        <v>1</v>
      </c>
      <c r="D52" s="29">
        <v>15967.8</v>
      </c>
      <c r="E52" s="31" t="s">
        <v>32</v>
      </c>
      <c r="F52" s="29">
        <v>4.0388243840729467</v>
      </c>
      <c r="G52" s="30">
        <f t="shared" si="2"/>
        <v>64491.14</v>
      </c>
    </row>
    <row r="53" spans="1:7" s="16" customFormat="1" x14ac:dyDescent="0.2">
      <c r="A53" s="21"/>
      <c r="B53" s="27" t="s">
        <v>128</v>
      </c>
      <c r="C53" s="28">
        <v>1</v>
      </c>
      <c r="D53" s="29">
        <v>2790</v>
      </c>
      <c r="E53" s="31" t="s">
        <v>31</v>
      </c>
      <c r="F53" s="29">
        <v>7.6566308243727607E-2</v>
      </c>
      <c r="G53" s="30">
        <f t="shared" si="2"/>
        <v>213.62</v>
      </c>
    </row>
    <row r="54" spans="1:7" s="16" customFormat="1" x14ac:dyDescent="0.2">
      <c r="A54" s="21"/>
      <c r="B54" s="27" t="s">
        <v>129</v>
      </c>
      <c r="C54" s="28">
        <v>1</v>
      </c>
      <c r="D54" s="29">
        <v>0</v>
      </c>
      <c r="E54" s="31" t="s">
        <v>27</v>
      </c>
      <c r="F54" s="29">
        <v>6.8220537634408602</v>
      </c>
      <c r="G54" s="30">
        <f t="shared" si="2"/>
        <v>0</v>
      </c>
    </row>
    <row r="55" spans="1:7" s="16" customFormat="1" x14ac:dyDescent="0.2">
      <c r="A55" s="21"/>
      <c r="B55" s="27" t="s">
        <v>130</v>
      </c>
      <c r="C55" s="28">
        <v>1</v>
      </c>
      <c r="D55" s="29">
        <v>2</v>
      </c>
      <c r="E55" s="31" t="s">
        <v>30</v>
      </c>
      <c r="F55" s="29">
        <v>1894.52</v>
      </c>
      <c r="G55" s="30">
        <f t="shared" si="2"/>
        <v>3789.04</v>
      </c>
    </row>
    <row r="56" spans="1:7" s="16" customFormat="1" x14ac:dyDescent="0.2">
      <c r="A56" s="21"/>
      <c r="B56" s="26" t="s">
        <v>131</v>
      </c>
      <c r="C56" s="28"/>
      <c r="D56" s="23"/>
      <c r="E56" s="23"/>
      <c r="F56" s="23"/>
      <c r="G56" s="30">
        <f t="shared" si="1"/>
        <v>0</v>
      </c>
    </row>
    <row r="57" spans="1:7" s="16" customFormat="1" x14ac:dyDescent="0.2">
      <c r="A57" s="21"/>
      <c r="B57" s="34" t="s">
        <v>132</v>
      </c>
      <c r="C57" s="28"/>
      <c r="D57" s="23"/>
      <c r="E57" s="23"/>
      <c r="F57" s="23"/>
      <c r="G57" s="30"/>
    </row>
    <row r="58" spans="1:7" s="16" customFormat="1" ht="24" x14ac:dyDescent="0.2">
      <c r="A58" s="21"/>
      <c r="B58" s="27" t="s">
        <v>133</v>
      </c>
      <c r="C58" s="28">
        <v>1</v>
      </c>
      <c r="D58" s="28">
        <v>1</v>
      </c>
      <c r="E58" s="31" t="s">
        <v>27</v>
      </c>
      <c r="F58" s="29">
        <v>3889.6607142857138</v>
      </c>
      <c r="G58" s="30">
        <f t="shared" si="1"/>
        <v>3889.66</v>
      </c>
    </row>
    <row r="59" spans="1:7" s="16" customFormat="1" ht="24" x14ac:dyDescent="0.2">
      <c r="A59" s="21"/>
      <c r="B59" s="27" t="s">
        <v>134</v>
      </c>
      <c r="C59" s="28">
        <v>1</v>
      </c>
      <c r="D59" s="28">
        <v>1</v>
      </c>
      <c r="E59" s="31" t="s">
        <v>27</v>
      </c>
      <c r="F59" s="29">
        <v>4413.3500000000004</v>
      </c>
      <c r="G59" s="30">
        <f t="shared" si="1"/>
        <v>4413.3500000000004</v>
      </c>
    </row>
    <row r="60" spans="1:7" s="16" customFormat="1" x14ac:dyDescent="0.2">
      <c r="A60" s="21"/>
      <c r="B60" s="27" t="s">
        <v>135</v>
      </c>
      <c r="C60" s="28">
        <v>1</v>
      </c>
      <c r="D60" s="28">
        <v>7</v>
      </c>
      <c r="E60" s="31" t="s">
        <v>30</v>
      </c>
      <c r="F60" s="29">
        <v>63.593333333333334</v>
      </c>
      <c r="G60" s="30">
        <f t="shared" si="1"/>
        <v>445.15</v>
      </c>
    </row>
    <row r="61" spans="1:7" s="16" customFormat="1" x14ac:dyDescent="0.2">
      <c r="A61" s="21"/>
      <c r="B61" s="27" t="s">
        <v>136</v>
      </c>
      <c r="C61" s="28">
        <v>1</v>
      </c>
      <c r="D61" s="28">
        <v>8</v>
      </c>
      <c r="E61" s="31" t="s">
        <v>30</v>
      </c>
      <c r="F61" s="29">
        <v>166.09666666666666</v>
      </c>
      <c r="G61" s="30">
        <f t="shared" si="1"/>
        <v>1328.77</v>
      </c>
    </row>
    <row r="62" spans="1:7" s="16" customFormat="1" x14ac:dyDescent="0.2">
      <c r="A62" s="21"/>
      <c r="B62" s="27" t="s">
        <v>137</v>
      </c>
      <c r="C62" s="28">
        <v>1</v>
      </c>
      <c r="D62" s="28">
        <v>1</v>
      </c>
      <c r="E62" s="31" t="s">
        <v>30</v>
      </c>
      <c r="F62" s="29">
        <v>696.81</v>
      </c>
      <c r="G62" s="30">
        <f t="shared" si="1"/>
        <v>696.81</v>
      </c>
    </row>
    <row r="63" spans="1:7" s="16" customFormat="1" ht="24" x14ac:dyDescent="0.2">
      <c r="A63" s="21"/>
      <c r="B63" s="35" t="s">
        <v>138</v>
      </c>
      <c r="C63" s="36">
        <f>ROUND(6+11/31,4)</f>
        <v>6.3548</v>
      </c>
      <c r="D63" s="23">
        <v>4685.38</v>
      </c>
      <c r="E63" s="37" t="s">
        <v>33</v>
      </c>
      <c r="F63" s="38">
        <v>2.48</v>
      </c>
      <c r="G63" s="30">
        <f>C63*F63*D63</f>
        <v>73841.139003520002</v>
      </c>
    </row>
    <row r="64" spans="1:7" s="16" customFormat="1" x14ac:dyDescent="0.2">
      <c r="A64" s="21"/>
      <c r="B64" s="27" t="s">
        <v>139</v>
      </c>
      <c r="C64" s="28">
        <v>73</v>
      </c>
      <c r="D64" s="23">
        <v>435</v>
      </c>
      <c r="E64" s="23" t="s">
        <v>28</v>
      </c>
      <c r="F64" s="29"/>
      <c r="G64" s="30"/>
    </row>
    <row r="65" spans="1:7" s="16" customFormat="1" ht="24" hidden="1" x14ac:dyDescent="0.2">
      <c r="A65" s="21"/>
      <c r="B65" s="27" t="s">
        <v>140</v>
      </c>
      <c r="C65" s="28">
        <v>11</v>
      </c>
      <c r="D65" s="23">
        <v>0</v>
      </c>
      <c r="E65" s="23" t="s">
        <v>28</v>
      </c>
      <c r="F65" s="23"/>
      <c r="G65" s="30"/>
    </row>
    <row r="66" spans="1:7" s="16" customFormat="1" x14ac:dyDescent="0.2">
      <c r="A66" s="21"/>
      <c r="B66" s="27" t="s">
        <v>141</v>
      </c>
      <c r="C66" s="28">
        <v>13</v>
      </c>
      <c r="D66" s="23">
        <v>435</v>
      </c>
      <c r="E66" s="23" t="s">
        <v>28</v>
      </c>
      <c r="F66" s="23"/>
      <c r="G66" s="30"/>
    </row>
    <row r="67" spans="1:7" s="16" customFormat="1" ht="24" hidden="1" x14ac:dyDescent="0.2">
      <c r="A67" s="21"/>
      <c r="B67" s="27" t="s">
        <v>142</v>
      </c>
      <c r="C67" s="28">
        <v>2</v>
      </c>
      <c r="D67" s="23">
        <v>0</v>
      </c>
      <c r="E67" s="23" t="s">
        <v>28</v>
      </c>
      <c r="F67" s="23"/>
      <c r="G67" s="30"/>
    </row>
    <row r="68" spans="1:7" s="16" customFormat="1" x14ac:dyDescent="0.2">
      <c r="A68" s="21"/>
      <c r="B68" s="27" t="s">
        <v>143</v>
      </c>
      <c r="C68" s="28">
        <v>2</v>
      </c>
      <c r="D68" s="23">
        <v>475</v>
      </c>
      <c r="E68" s="23" t="s">
        <v>28</v>
      </c>
      <c r="F68" s="23"/>
      <c r="G68" s="30"/>
    </row>
    <row r="69" spans="1:7" s="16" customFormat="1" x14ac:dyDescent="0.2">
      <c r="A69" s="21"/>
      <c r="B69" s="27" t="s">
        <v>144</v>
      </c>
      <c r="C69" s="28">
        <v>2</v>
      </c>
      <c r="D69" s="23">
        <v>435</v>
      </c>
      <c r="E69" s="23" t="s">
        <v>28</v>
      </c>
      <c r="F69" s="23"/>
      <c r="G69" s="30"/>
    </row>
    <row r="70" spans="1:7" s="16" customFormat="1" x14ac:dyDescent="0.2">
      <c r="A70" s="21"/>
      <c r="B70" s="27" t="s">
        <v>145</v>
      </c>
      <c r="C70" s="28">
        <v>2</v>
      </c>
      <c r="D70" s="23">
        <v>3.75</v>
      </c>
      <c r="E70" s="23" t="s">
        <v>28</v>
      </c>
      <c r="F70" s="23"/>
      <c r="G70" s="30"/>
    </row>
    <row r="71" spans="1:7" s="16" customFormat="1" x14ac:dyDescent="0.2">
      <c r="A71" s="21"/>
      <c r="B71" s="27" t="s">
        <v>146</v>
      </c>
      <c r="C71" s="28">
        <v>2</v>
      </c>
      <c r="D71" s="23">
        <v>37.5</v>
      </c>
      <c r="E71" s="23" t="s">
        <v>28</v>
      </c>
      <c r="F71" s="23"/>
      <c r="G71" s="30"/>
    </row>
    <row r="72" spans="1:7" s="16" customFormat="1" ht="48" hidden="1" x14ac:dyDescent="0.2">
      <c r="A72" s="21"/>
      <c r="B72" s="27" t="s">
        <v>147</v>
      </c>
      <c r="C72" s="28">
        <v>0</v>
      </c>
      <c r="D72" s="23">
        <v>0</v>
      </c>
      <c r="E72" s="23" t="s">
        <v>28</v>
      </c>
      <c r="F72" s="23"/>
      <c r="G72" s="30"/>
    </row>
    <row r="73" spans="1:7" s="16" customFormat="1" x14ac:dyDescent="0.2">
      <c r="A73" s="21"/>
      <c r="B73" s="27" t="s">
        <v>148</v>
      </c>
      <c r="C73" s="28">
        <v>2</v>
      </c>
      <c r="D73" s="23">
        <v>3</v>
      </c>
      <c r="E73" s="23" t="s">
        <v>28</v>
      </c>
      <c r="F73" s="23"/>
      <c r="G73" s="30"/>
    </row>
    <row r="74" spans="1:7" s="16" customFormat="1" hidden="1" x14ac:dyDescent="0.2">
      <c r="A74" s="21"/>
      <c r="B74" s="27" t="s">
        <v>149</v>
      </c>
      <c r="C74" s="28">
        <v>1</v>
      </c>
      <c r="D74" s="23">
        <v>0</v>
      </c>
      <c r="E74" s="23" t="s">
        <v>28</v>
      </c>
      <c r="F74" s="23"/>
      <c r="G74" s="30"/>
    </row>
    <row r="75" spans="1:7" s="16" customFormat="1" x14ac:dyDescent="0.2">
      <c r="A75" s="21"/>
      <c r="B75" s="27" t="s">
        <v>150</v>
      </c>
      <c r="C75" s="28">
        <v>2</v>
      </c>
      <c r="D75" s="23">
        <v>28.8</v>
      </c>
      <c r="E75" s="23" t="s">
        <v>28</v>
      </c>
      <c r="F75" s="23"/>
      <c r="G75" s="30"/>
    </row>
    <row r="76" spans="1:7" s="16" customFormat="1" ht="24" x14ac:dyDescent="0.2">
      <c r="A76" s="21"/>
      <c r="B76" s="27" t="s">
        <v>151</v>
      </c>
      <c r="C76" s="28">
        <v>2</v>
      </c>
      <c r="D76" s="23">
        <v>33</v>
      </c>
      <c r="E76" s="23" t="s">
        <v>28</v>
      </c>
      <c r="F76" s="23"/>
      <c r="G76" s="30"/>
    </row>
    <row r="77" spans="1:7" s="16" customFormat="1" x14ac:dyDescent="0.2">
      <c r="A77" s="21"/>
      <c r="B77" s="27" t="s">
        <v>152</v>
      </c>
      <c r="C77" s="28">
        <v>2</v>
      </c>
      <c r="D77" s="23">
        <v>7</v>
      </c>
      <c r="E77" s="23" t="s">
        <v>28</v>
      </c>
      <c r="F77" s="23"/>
      <c r="G77" s="30"/>
    </row>
    <row r="78" spans="1:7" s="16" customFormat="1" x14ac:dyDescent="0.2">
      <c r="A78" s="21"/>
      <c r="B78" s="27" t="s">
        <v>153</v>
      </c>
      <c r="C78" s="28">
        <v>2</v>
      </c>
      <c r="D78" s="23">
        <v>18</v>
      </c>
      <c r="E78" s="23" t="s">
        <v>28</v>
      </c>
      <c r="F78" s="23"/>
      <c r="G78" s="30"/>
    </row>
    <row r="79" spans="1:7" s="16" customFormat="1" hidden="1" x14ac:dyDescent="0.2">
      <c r="A79" s="21"/>
      <c r="B79" s="27" t="s">
        <v>154</v>
      </c>
      <c r="C79" s="28">
        <v>0</v>
      </c>
      <c r="D79" s="23">
        <v>0</v>
      </c>
      <c r="E79" s="23" t="s">
        <v>28</v>
      </c>
      <c r="F79" s="23"/>
      <c r="G79" s="30"/>
    </row>
    <row r="80" spans="1:7" s="16" customFormat="1" hidden="1" x14ac:dyDescent="0.2">
      <c r="A80" s="21"/>
      <c r="B80" s="27" t="s">
        <v>155</v>
      </c>
      <c r="C80" s="28">
        <v>0</v>
      </c>
      <c r="D80" s="23">
        <v>62.4</v>
      </c>
      <c r="E80" s="23" t="s">
        <v>28</v>
      </c>
      <c r="F80" s="23"/>
      <c r="G80" s="30"/>
    </row>
    <row r="81" spans="1:7" s="16" customFormat="1" hidden="1" x14ac:dyDescent="0.2">
      <c r="A81" s="21"/>
      <c r="B81" s="27" t="s">
        <v>156</v>
      </c>
      <c r="C81" s="28">
        <v>0</v>
      </c>
      <c r="D81" s="23">
        <v>0</v>
      </c>
      <c r="E81" s="23" t="s">
        <v>28</v>
      </c>
      <c r="F81" s="23"/>
      <c r="G81" s="30"/>
    </row>
    <row r="82" spans="1:7" s="16" customFormat="1" hidden="1" x14ac:dyDescent="0.2">
      <c r="A82" s="21"/>
      <c r="B82" s="27" t="s">
        <v>157</v>
      </c>
      <c r="C82" s="28">
        <v>0</v>
      </c>
      <c r="D82" s="23">
        <v>0</v>
      </c>
      <c r="E82" s="23" t="s">
        <v>28</v>
      </c>
      <c r="F82" s="23"/>
      <c r="G82" s="30"/>
    </row>
    <row r="83" spans="1:7" s="16" customFormat="1" x14ac:dyDescent="0.2">
      <c r="A83" s="21"/>
      <c r="B83" s="35" t="s">
        <v>158</v>
      </c>
      <c r="C83" s="28">
        <v>0</v>
      </c>
      <c r="D83" s="23"/>
      <c r="E83" s="23"/>
      <c r="F83" s="23"/>
      <c r="G83" s="30"/>
    </row>
    <row r="84" spans="1:7" s="16" customFormat="1" x14ac:dyDescent="0.2">
      <c r="A84" s="21"/>
      <c r="B84" s="85" t="s">
        <v>159</v>
      </c>
      <c r="C84" s="86"/>
      <c r="D84" s="86"/>
      <c r="E84" s="86"/>
      <c r="F84" s="87"/>
      <c r="G84" s="30">
        <f t="shared" ref="G84:G147" si="3">ROUND(C84*D84*F84,2)</f>
        <v>0</v>
      </c>
    </row>
    <row r="85" spans="1:7" s="16" customFormat="1" ht="24" hidden="1" x14ac:dyDescent="0.2">
      <c r="A85" s="21"/>
      <c r="B85" s="27" t="s">
        <v>187</v>
      </c>
      <c r="C85" s="28">
        <v>0</v>
      </c>
      <c r="D85" s="23"/>
      <c r="E85" s="23"/>
      <c r="F85" s="23"/>
      <c r="G85" s="30"/>
    </row>
    <row r="86" spans="1:7" s="16" customFormat="1" ht="24" hidden="1" x14ac:dyDescent="0.2">
      <c r="A86" s="21"/>
      <c r="B86" s="27" t="s">
        <v>188</v>
      </c>
      <c r="C86" s="28">
        <v>0</v>
      </c>
      <c r="D86" s="23">
        <v>0</v>
      </c>
      <c r="E86" s="23" t="s">
        <v>30</v>
      </c>
      <c r="F86" s="23"/>
      <c r="G86" s="30"/>
    </row>
    <row r="87" spans="1:7" s="16" customFormat="1" ht="24" hidden="1" x14ac:dyDescent="0.2">
      <c r="A87" s="21"/>
      <c r="B87" s="27" t="s">
        <v>189</v>
      </c>
      <c r="C87" s="28">
        <v>0</v>
      </c>
      <c r="D87" s="23"/>
      <c r="E87" s="23"/>
      <c r="F87" s="23"/>
      <c r="G87" s="30"/>
    </row>
    <row r="88" spans="1:7" s="16" customFormat="1" x14ac:dyDescent="0.2">
      <c r="A88" s="21"/>
      <c r="B88" s="27" t="s">
        <v>160</v>
      </c>
      <c r="C88" s="28">
        <v>0</v>
      </c>
      <c r="D88" s="29">
        <v>0</v>
      </c>
      <c r="E88" s="23" t="s">
        <v>28</v>
      </c>
      <c r="F88" s="29">
        <v>0</v>
      </c>
      <c r="G88" s="30">
        <f t="shared" si="3"/>
        <v>0</v>
      </c>
    </row>
    <row r="89" spans="1:7" s="16" customFormat="1" x14ac:dyDescent="0.2">
      <c r="A89" s="21"/>
      <c r="B89" s="27" t="s">
        <v>161</v>
      </c>
      <c r="C89" s="28">
        <v>8</v>
      </c>
      <c r="D89" s="39">
        <v>503</v>
      </c>
      <c r="E89" s="23" t="s">
        <v>28</v>
      </c>
      <c r="F89" s="29">
        <v>1.0286364167933575</v>
      </c>
      <c r="G89" s="30">
        <f t="shared" si="3"/>
        <v>4139.2299999999996</v>
      </c>
    </row>
    <row r="90" spans="1:7" s="16" customFormat="1" x14ac:dyDescent="0.2">
      <c r="A90" s="21"/>
      <c r="B90" s="27" t="s">
        <v>162</v>
      </c>
      <c r="C90" s="28">
        <v>6</v>
      </c>
      <c r="D90" s="39">
        <v>187.7</v>
      </c>
      <c r="E90" s="23" t="s">
        <v>28</v>
      </c>
      <c r="F90" s="29">
        <v>1.0756510702309694</v>
      </c>
      <c r="G90" s="30">
        <f t="shared" si="3"/>
        <v>1211.4000000000001</v>
      </c>
    </row>
    <row r="91" spans="1:7" s="16" customFormat="1" x14ac:dyDescent="0.2">
      <c r="A91" s="21"/>
      <c r="B91" s="27" t="s">
        <v>163</v>
      </c>
      <c r="C91" s="28">
        <v>11</v>
      </c>
      <c r="D91" s="39">
        <v>119</v>
      </c>
      <c r="E91" s="23" t="s">
        <v>28</v>
      </c>
      <c r="F91" s="29">
        <v>1.1074542758279782</v>
      </c>
      <c r="G91" s="30">
        <f t="shared" si="3"/>
        <v>1449.66</v>
      </c>
    </row>
    <row r="92" spans="1:7" s="16" customFormat="1" x14ac:dyDescent="0.2">
      <c r="A92" s="21"/>
      <c r="B92" s="27" t="s">
        <v>164</v>
      </c>
      <c r="C92" s="28">
        <v>11</v>
      </c>
      <c r="D92" s="39">
        <v>82</v>
      </c>
      <c r="E92" s="23" t="s">
        <v>28</v>
      </c>
      <c r="F92" s="29">
        <v>1.1529304160688665</v>
      </c>
      <c r="G92" s="30">
        <f t="shared" si="3"/>
        <v>1039.94</v>
      </c>
    </row>
    <row r="93" spans="1:7" s="16" customFormat="1" hidden="1" x14ac:dyDescent="0.2">
      <c r="A93" s="21"/>
      <c r="B93" s="27" t="s">
        <v>165</v>
      </c>
      <c r="C93" s="28">
        <v>0</v>
      </c>
      <c r="D93" s="29">
        <v>0</v>
      </c>
      <c r="E93" s="23" t="s">
        <v>28</v>
      </c>
      <c r="F93" s="29"/>
      <c r="G93" s="30"/>
    </row>
    <row r="94" spans="1:7" s="16" customFormat="1" ht="24" hidden="1" x14ac:dyDescent="0.2">
      <c r="A94" s="21"/>
      <c r="B94" s="27" t="s">
        <v>166</v>
      </c>
      <c r="C94" s="28">
        <v>0</v>
      </c>
      <c r="D94" s="29">
        <v>0</v>
      </c>
      <c r="E94" s="23" t="s">
        <v>28</v>
      </c>
      <c r="F94" s="29"/>
      <c r="G94" s="30"/>
    </row>
    <row r="95" spans="1:7" s="16" customFormat="1" hidden="1" x14ac:dyDescent="0.2">
      <c r="A95" s="21"/>
      <c r="B95" s="27" t="s">
        <v>161</v>
      </c>
      <c r="C95" s="28">
        <v>0</v>
      </c>
      <c r="D95" s="29">
        <v>0</v>
      </c>
      <c r="E95" s="23" t="s">
        <v>28</v>
      </c>
      <c r="F95" s="29"/>
      <c r="G95" s="30"/>
    </row>
    <row r="96" spans="1:7" s="16" customFormat="1" hidden="1" x14ac:dyDescent="0.2">
      <c r="A96" s="21"/>
      <c r="B96" s="27" t="s">
        <v>162</v>
      </c>
      <c r="C96" s="28">
        <v>0</v>
      </c>
      <c r="D96" s="29">
        <v>0</v>
      </c>
      <c r="E96" s="23" t="s">
        <v>28</v>
      </c>
      <c r="F96" s="29"/>
      <c r="G96" s="30"/>
    </row>
    <row r="97" spans="1:7" s="16" customFormat="1" hidden="1" x14ac:dyDescent="0.2">
      <c r="A97" s="21"/>
      <c r="B97" s="27" t="s">
        <v>163</v>
      </c>
      <c r="C97" s="28">
        <v>0</v>
      </c>
      <c r="D97" s="29">
        <v>0</v>
      </c>
      <c r="E97" s="23" t="s">
        <v>28</v>
      </c>
      <c r="F97" s="29"/>
      <c r="G97" s="30"/>
    </row>
    <row r="98" spans="1:7" s="16" customFormat="1" hidden="1" x14ac:dyDescent="0.2">
      <c r="A98" s="21"/>
      <c r="B98" s="27" t="s">
        <v>164</v>
      </c>
      <c r="C98" s="28">
        <v>0</v>
      </c>
      <c r="D98" s="29">
        <v>0</v>
      </c>
      <c r="E98" s="23" t="s">
        <v>28</v>
      </c>
      <c r="F98" s="29"/>
      <c r="G98" s="30"/>
    </row>
    <row r="99" spans="1:7" s="16" customFormat="1" hidden="1" x14ac:dyDescent="0.2">
      <c r="A99" s="21"/>
      <c r="B99" s="27" t="s">
        <v>165</v>
      </c>
      <c r="C99" s="28">
        <v>0</v>
      </c>
      <c r="D99" s="29">
        <v>0</v>
      </c>
      <c r="E99" s="23" t="s">
        <v>28</v>
      </c>
      <c r="F99" s="29"/>
      <c r="G99" s="30"/>
    </row>
    <row r="100" spans="1:7" s="16" customFormat="1" ht="24" hidden="1" x14ac:dyDescent="0.2">
      <c r="A100" s="21"/>
      <c r="B100" s="27" t="s">
        <v>167</v>
      </c>
      <c r="C100" s="28">
        <v>0</v>
      </c>
      <c r="D100" s="29">
        <v>3.3527999999999998</v>
      </c>
      <c r="E100" s="23" t="s">
        <v>28</v>
      </c>
      <c r="F100" s="29">
        <v>0</v>
      </c>
      <c r="G100" s="30">
        <f t="shared" ref="G100:G124" si="4">ROUND(C100*D100*F100,2)</f>
        <v>0</v>
      </c>
    </row>
    <row r="101" spans="1:7" s="16" customFormat="1" ht="24" x14ac:dyDescent="0.2">
      <c r="A101" s="21"/>
      <c r="B101" s="27" t="s">
        <v>168</v>
      </c>
      <c r="C101" s="28">
        <v>7</v>
      </c>
      <c r="D101" s="29">
        <v>139.69999999999999</v>
      </c>
      <c r="E101" s="23" t="s">
        <v>28</v>
      </c>
      <c r="F101" s="29">
        <v>2.8896862324027683</v>
      </c>
      <c r="G101" s="30">
        <f>ROUND(C101*D101*F101,2)</f>
        <v>2825.82</v>
      </c>
    </row>
    <row r="102" spans="1:7" s="16" customFormat="1" x14ac:dyDescent="0.2">
      <c r="A102" s="21"/>
      <c r="B102" s="27" t="s">
        <v>169</v>
      </c>
      <c r="C102" s="28">
        <v>0</v>
      </c>
      <c r="D102" s="29">
        <v>0</v>
      </c>
      <c r="E102" s="23" t="s">
        <v>28</v>
      </c>
      <c r="F102" s="29">
        <v>0</v>
      </c>
      <c r="G102" s="30">
        <f t="shared" si="4"/>
        <v>0</v>
      </c>
    </row>
    <row r="103" spans="1:7" s="16" customFormat="1" x14ac:dyDescent="0.2">
      <c r="A103" s="21"/>
      <c r="B103" s="27" t="s">
        <v>161</v>
      </c>
      <c r="C103" s="28">
        <v>11</v>
      </c>
      <c r="D103" s="39">
        <v>503</v>
      </c>
      <c r="E103" s="23" t="s">
        <v>28</v>
      </c>
      <c r="F103" s="29">
        <v>12.843412856196156</v>
      </c>
      <c r="G103" s="30">
        <f t="shared" si="4"/>
        <v>71062.600000000006</v>
      </c>
    </row>
    <row r="104" spans="1:7" s="16" customFormat="1" x14ac:dyDescent="0.2">
      <c r="A104" s="21"/>
      <c r="B104" s="27" t="s">
        <v>162</v>
      </c>
      <c r="C104" s="28">
        <v>8</v>
      </c>
      <c r="D104" s="39">
        <v>187.7</v>
      </c>
      <c r="E104" s="23" t="s">
        <v>28</v>
      </c>
      <c r="F104" s="29">
        <v>12.910830352386029</v>
      </c>
      <c r="G104" s="30">
        <f t="shared" si="4"/>
        <v>19386.900000000001</v>
      </c>
    </row>
    <row r="105" spans="1:7" s="16" customFormat="1" x14ac:dyDescent="0.2">
      <c r="A105" s="21"/>
      <c r="B105" s="27" t="s">
        <v>163</v>
      </c>
      <c r="C105" s="28">
        <v>12</v>
      </c>
      <c r="D105" s="39">
        <v>119</v>
      </c>
      <c r="E105" s="23" t="s">
        <v>28</v>
      </c>
      <c r="F105" s="29">
        <v>12.971608643457381</v>
      </c>
      <c r="G105" s="30">
        <f t="shared" si="4"/>
        <v>18523.46</v>
      </c>
    </row>
    <row r="106" spans="1:7" s="16" customFormat="1" x14ac:dyDescent="0.2">
      <c r="A106" s="21"/>
      <c r="B106" s="27" t="s">
        <v>164</v>
      </c>
      <c r="C106" s="28">
        <v>11</v>
      </c>
      <c r="D106" s="39">
        <v>82</v>
      </c>
      <c r="E106" s="23" t="s">
        <v>28</v>
      </c>
      <c r="F106" s="29">
        <v>13.071051103368177</v>
      </c>
      <c r="G106" s="30">
        <f t="shared" si="4"/>
        <v>11790.09</v>
      </c>
    </row>
    <row r="107" spans="1:7" s="16" customFormat="1" hidden="1" x14ac:dyDescent="0.2">
      <c r="A107" s="21"/>
      <c r="B107" s="27"/>
      <c r="C107" s="28"/>
      <c r="D107" s="29"/>
      <c r="E107" s="23"/>
      <c r="F107" s="29"/>
      <c r="G107" s="30"/>
    </row>
    <row r="108" spans="1:7" s="16" customFormat="1" x14ac:dyDescent="0.2">
      <c r="A108" s="21"/>
      <c r="B108" s="27" t="s">
        <v>170</v>
      </c>
      <c r="C108" s="28">
        <v>2</v>
      </c>
      <c r="D108" s="29">
        <v>139.69999999999999</v>
      </c>
      <c r="E108" s="23" t="s">
        <v>28</v>
      </c>
      <c r="F108" s="29">
        <v>30.394881889763781</v>
      </c>
      <c r="G108" s="30">
        <f t="shared" si="4"/>
        <v>8492.33</v>
      </c>
    </row>
    <row r="109" spans="1:7" s="16" customFormat="1" x14ac:dyDescent="0.2">
      <c r="A109" s="21"/>
      <c r="B109" s="27" t="s">
        <v>171</v>
      </c>
      <c r="C109" s="28">
        <v>0</v>
      </c>
      <c r="D109" s="29">
        <v>0</v>
      </c>
      <c r="E109" s="23" t="s">
        <v>28</v>
      </c>
      <c r="F109" s="29">
        <v>0</v>
      </c>
      <c r="G109" s="30">
        <f t="shared" si="4"/>
        <v>0</v>
      </c>
    </row>
    <row r="110" spans="1:7" s="16" customFormat="1" x14ac:dyDescent="0.2">
      <c r="A110" s="21"/>
      <c r="B110" s="27" t="s">
        <v>161</v>
      </c>
      <c r="C110" s="28">
        <v>12</v>
      </c>
      <c r="D110" s="39">
        <v>503</v>
      </c>
      <c r="E110" s="23" t="s">
        <v>28</v>
      </c>
      <c r="F110" s="29">
        <v>0.61359750587384776</v>
      </c>
      <c r="G110" s="30">
        <f t="shared" si="4"/>
        <v>3703.67</v>
      </c>
    </row>
    <row r="111" spans="1:7" s="16" customFormat="1" x14ac:dyDescent="0.2">
      <c r="A111" s="21"/>
      <c r="B111" s="27" t="s">
        <v>162</v>
      </c>
      <c r="C111" s="28">
        <v>12</v>
      </c>
      <c r="D111" s="39">
        <v>187.7</v>
      </c>
      <c r="E111" s="23" t="s">
        <v>28</v>
      </c>
      <c r="F111" s="29">
        <v>0.68820651910689212</v>
      </c>
      <c r="G111" s="30">
        <f t="shared" si="4"/>
        <v>1550.12</v>
      </c>
    </row>
    <row r="112" spans="1:7" s="16" customFormat="1" x14ac:dyDescent="0.2">
      <c r="A112" s="21"/>
      <c r="B112" s="27" t="s">
        <v>163</v>
      </c>
      <c r="C112" s="28">
        <v>12</v>
      </c>
      <c r="D112" s="39">
        <v>119</v>
      </c>
      <c r="E112" s="23" t="s">
        <v>28</v>
      </c>
      <c r="F112" s="29">
        <v>0.74406417112299472</v>
      </c>
      <c r="G112" s="30">
        <f t="shared" si="4"/>
        <v>1062.52</v>
      </c>
    </row>
    <row r="113" spans="1:7" s="16" customFormat="1" x14ac:dyDescent="0.2">
      <c r="A113" s="21"/>
      <c r="B113" s="27" t="s">
        <v>164</v>
      </c>
      <c r="C113" s="28">
        <v>14</v>
      </c>
      <c r="D113" s="39">
        <v>82</v>
      </c>
      <c r="E113" s="23" t="s">
        <v>28</v>
      </c>
      <c r="F113" s="29">
        <v>0.83202882483370288</v>
      </c>
      <c r="G113" s="30">
        <f t="shared" si="4"/>
        <v>955.17</v>
      </c>
    </row>
    <row r="114" spans="1:7" s="16" customFormat="1" hidden="1" x14ac:dyDescent="0.2">
      <c r="A114" s="21"/>
      <c r="B114" s="27" t="s">
        <v>165</v>
      </c>
      <c r="C114" s="28">
        <v>0</v>
      </c>
      <c r="D114" s="39">
        <v>0</v>
      </c>
      <c r="E114" s="23" t="s">
        <v>28</v>
      </c>
      <c r="F114" s="29"/>
      <c r="G114" s="30"/>
    </row>
    <row r="115" spans="1:7" s="16" customFormat="1" ht="24" hidden="1" x14ac:dyDescent="0.2">
      <c r="A115" s="21"/>
      <c r="B115" s="27" t="s">
        <v>172</v>
      </c>
      <c r="C115" s="28">
        <v>0</v>
      </c>
      <c r="D115" s="39">
        <v>0</v>
      </c>
      <c r="E115" s="23" t="s">
        <v>28</v>
      </c>
      <c r="F115" s="29"/>
      <c r="G115" s="30"/>
    </row>
    <row r="116" spans="1:7" s="16" customFormat="1" hidden="1" x14ac:dyDescent="0.2">
      <c r="A116" s="21"/>
      <c r="B116" s="27" t="s">
        <v>173</v>
      </c>
      <c r="C116" s="28">
        <v>0</v>
      </c>
      <c r="D116" s="39">
        <v>0</v>
      </c>
      <c r="E116" s="23" t="s">
        <v>28</v>
      </c>
      <c r="F116" s="29"/>
      <c r="G116" s="30"/>
    </row>
    <row r="117" spans="1:7" s="16" customFormat="1" hidden="1" x14ac:dyDescent="0.2">
      <c r="A117" s="21"/>
      <c r="B117" s="27" t="s">
        <v>174</v>
      </c>
      <c r="C117" s="28">
        <v>0</v>
      </c>
      <c r="D117" s="39">
        <v>0</v>
      </c>
      <c r="E117" s="23" t="s">
        <v>28</v>
      </c>
      <c r="F117" s="29"/>
      <c r="G117" s="30"/>
    </row>
    <row r="118" spans="1:7" s="16" customFormat="1" x14ac:dyDescent="0.2">
      <c r="A118" s="21"/>
      <c r="B118" s="27" t="s">
        <v>89</v>
      </c>
      <c r="C118" s="28">
        <v>1</v>
      </c>
      <c r="D118" s="39">
        <v>205.2</v>
      </c>
      <c r="E118" s="23" t="s">
        <v>28</v>
      </c>
      <c r="F118" s="29">
        <v>4.3563352826510719</v>
      </c>
      <c r="G118" s="30">
        <f t="shared" si="4"/>
        <v>893.92</v>
      </c>
    </row>
    <row r="119" spans="1:7" s="16" customFormat="1" ht="24" hidden="1" x14ac:dyDescent="0.2">
      <c r="A119" s="21"/>
      <c r="B119" s="27" t="s">
        <v>175</v>
      </c>
      <c r="C119" s="28">
        <v>0</v>
      </c>
      <c r="D119" s="39">
        <v>0</v>
      </c>
      <c r="E119" s="23" t="s">
        <v>28</v>
      </c>
      <c r="F119" s="29">
        <v>0</v>
      </c>
      <c r="G119" s="30">
        <f t="shared" si="4"/>
        <v>0</v>
      </c>
    </row>
    <row r="120" spans="1:7" s="16" customFormat="1" x14ac:dyDescent="0.2">
      <c r="A120" s="21"/>
      <c r="B120" s="27" t="s">
        <v>95</v>
      </c>
      <c r="C120" s="28">
        <v>78</v>
      </c>
      <c r="D120" s="28">
        <v>6</v>
      </c>
      <c r="E120" s="23" t="s">
        <v>28</v>
      </c>
      <c r="F120" s="29">
        <v>16.699976525821594</v>
      </c>
      <c r="G120" s="30">
        <f t="shared" si="4"/>
        <v>7815.59</v>
      </c>
    </row>
    <row r="121" spans="1:7" s="16" customFormat="1" hidden="1" x14ac:dyDescent="0.2">
      <c r="A121" s="21"/>
      <c r="B121" s="27" t="s">
        <v>176</v>
      </c>
      <c r="C121" s="28">
        <v>0</v>
      </c>
      <c r="D121" s="29">
        <v>0</v>
      </c>
      <c r="E121" s="23" t="s">
        <v>28</v>
      </c>
      <c r="F121" s="29">
        <v>0</v>
      </c>
      <c r="G121" s="30">
        <f t="shared" si="4"/>
        <v>0</v>
      </c>
    </row>
    <row r="122" spans="1:7" s="16" customFormat="1" x14ac:dyDescent="0.2">
      <c r="A122" s="21"/>
      <c r="B122" s="27" t="s">
        <v>177</v>
      </c>
      <c r="C122" s="28">
        <v>58</v>
      </c>
      <c r="D122" s="28">
        <v>97</v>
      </c>
      <c r="E122" s="23" t="s">
        <v>28</v>
      </c>
      <c r="F122" s="29">
        <v>5.9166974009002464</v>
      </c>
      <c r="G122" s="30">
        <f t="shared" si="4"/>
        <v>33287.339999999997</v>
      </c>
    </row>
    <row r="123" spans="1:7" s="16" customFormat="1" hidden="1" x14ac:dyDescent="0.2">
      <c r="A123" s="21"/>
      <c r="B123" s="27" t="s">
        <v>178</v>
      </c>
      <c r="C123" s="28">
        <v>0</v>
      </c>
      <c r="D123" s="29">
        <v>0</v>
      </c>
      <c r="E123" s="23" t="s">
        <v>28</v>
      </c>
      <c r="F123" s="29">
        <v>0</v>
      </c>
      <c r="G123" s="30">
        <f t="shared" si="4"/>
        <v>0</v>
      </c>
    </row>
    <row r="124" spans="1:7" s="16" customFormat="1" x14ac:dyDescent="0.2">
      <c r="A124" s="21"/>
      <c r="B124" s="27" t="s">
        <v>96</v>
      </c>
      <c r="C124" s="28">
        <v>1</v>
      </c>
      <c r="D124" s="28">
        <v>6</v>
      </c>
      <c r="E124" s="23" t="s">
        <v>29</v>
      </c>
      <c r="F124" s="29">
        <v>331.84</v>
      </c>
      <c r="G124" s="30">
        <f t="shared" si="4"/>
        <v>1991.04</v>
      </c>
    </row>
    <row r="125" spans="1:7" s="16" customFormat="1" x14ac:dyDescent="0.2">
      <c r="A125" s="21"/>
      <c r="B125" s="82" t="s">
        <v>179</v>
      </c>
      <c r="C125" s="88"/>
      <c r="D125" s="88"/>
      <c r="E125" s="88"/>
      <c r="F125" s="89"/>
      <c r="G125" s="30">
        <f t="shared" si="3"/>
        <v>0</v>
      </c>
    </row>
    <row r="126" spans="1:7" s="16" customFormat="1" ht="24" x14ac:dyDescent="0.2">
      <c r="A126" s="21"/>
      <c r="B126" s="27" t="s">
        <v>180</v>
      </c>
      <c r="C126" s="28">
        <v>0</v>
      </c>
      <c r="D126" s="23">
        <v>0</v>
      </c>
      <c r="E126" s="23" t="s">
        <v>28</v>
      </c>
      <c r="F126" s="29">
        <v>0</v>
      </c>
      <c r="G126" s="30">
        <f t="shared" si="3"/>
        <v>0</v>
      </c>
    </row>
    <row r="127" spans="1:7" s="16" customFormat="1" x14ac:dyDescent="0.2">
      <c r="A127" s="21"/>
      <c r="B127" s="27" t="s">
        <v>161</v>
      </c>
      <c r="C127" s="28">
        <v>20</v>
      </c>
      <c r="D127" s="23">
        <v>503</v>
      </c>
      <c r="E127" s="23" t="s">
        <v>28</v>
      </c>
      <c r="F127" s="29">
        <v>0.58900460871136817</v>
      </c>
      <c r="G127" s="30">
        <f t="shared" si="3"/>
        <v>5925.39</v>
      </c>
    </row>
    <row r="128" spans="1:7" s="16" customFormat="1" x14ac:dyDescent="0.2">
      <c r="A128" s="21"/>
      <c r="B128" s="27" t="s">
        <v>162</v>
      </c>
      <c r="C128" s="28">
        <v>20</v>
      </c>
      <c r="D128" s="23">
        <v>187.7</v>
      </c>
      <c r="E128" s="23" t="s">
        <v>28</v>
      </c>
      <c r="F128" s="29">
        <v>0.61328159054584208</v>
      </c>
      <c r="G128" s="30">
        <f t="shared" si="3"/>
        <v>2302.2600000000002</v>
      </c>
    </row>
    <row r="129" spans="1:7" s="16" customFormat="1" x14ac:dyDescent="0.2">
      <c r="A129" s="21"/>
      <c r="B129" s="27" t="s">
        <v>163</v>
      </c>
      <c r="C129" s="28">
        <v>20</v>
      </c>
      <c r="D129" s="23">
        <v>119</v>
      </c>
      <c r="E129" s="23" t="s">
        <v>28</v>
      </c>
      <c r="F129" s="29">
        <v>0.64011077158135976</v>
      </c>
      <c r="G129" s="30">
        <f t="shared" si="3"/>
        <v>1523.46</v>
      </c>
    </row>
    <row r="130" spans="1:7" s="16" customFormat="1" x14ac:dyDescent="0.2">
      <c r="A130" s="21"/>
      <c r="B130" s="27" t="s">
        <v>164</v>
      </c>
      <c r="C130" s="28">
        <v>20</v>
      </c>
      <c r="D130" s="23">
        <v>82</v>
      </c>
      <c r="E130" s="23" t="s">
        <v>28</v>
      </c>
      <c r="F130" s="29">
        <v>0.68118070953436805</v>
      </c>
      <c r="G130" s="30">
        <f t="shared" si="3"/>
        <v>1117.1400000000001</v>
      </c>
    </row>
    <row r="131" spans="1:7" s="16" customFormat="1" x14ac:dyDescent="0.2">
      <c r="A131" s="21"/>
      <c r="B131" s="27" t="s">
        <v>165</v>
      </c>
      <c r="C131" s="28">
        <v>20</v>
      </c>
      <c r="D131" s="23">
        <v>75</v>
      </c>
      <c r="E131" s="23" t="s">
        <v>28</v>
      </c>
      <c r="F131" s="29">
        <v>0.67703333333333326</v>
      </c>
      <c r="G131" s="30">
        <f t="shared" si="3"/>
        <v>1015.55</v>
      </c>
    </row>
    <row r="132" spans="1:7" s="16" customFormat="1" hidden="1" x14ac:dyDescent="0.2">
      <c r="A132" s="21"/>
      <c r="B132" s="27" t="s">
        <v>89</v>
      </c>
      <c r="C132" s="28">
        <v>0</v>
      </c>
      <c r="D132" s="23">
        <v>205.2</v>
      </c>
      <c r="E132" s="23" t="s">
        <v>28</v>
      </c>
      <c r="F132" s="29">
        <v>15.973343079922028</v>
      </c>
      <c r="G132" s="30">
        <f t="shared" si="3"/>
        <v>0</v>
      </c>
    </row>
    <row r="133" spans="1:7" s="16" customFormat="1" ht="24" hidden="1" x14ac:dyDescent="0.2">
      <c r="A133" s="21"/>
      <c r="B133" s="27" t="s">
        <v>175</v>
      </c>
      <c r="C133" s="28">
        <v>0</v>
      </c>
      <c r="D133" s="23">
        <v>0</v>
      </c>
      <c r="E133" s="23" t="s">
        <v>28</v>
      </c>
      <c r="F133" s="29">
        <v>0</v>
      </c>
      <c r="G133" s="30">
        <f t="shared" si="3"/>
        <v>0</v>
      </c>
    </row>
    <row r="134" spans="1:7" s="16" customFormat="1" x14ac:dyDescent="0.2">
      <c r="A134" s="21"/>
      <c r="B134" s="27" t="s">
        <v>95</v>
      </c>
      <c r="C134" s="28">
        <v>46</v>
      </c>
      <c r="D134" s="23">
        <v>6</v>
      </c>
      <c r="E134" s="23" t="s">
        <v>28</v>
      </c>
      <c r="F134" s="29">
        <v>16.790714285714284</v>
      </c>
      <c r="G134" s="30">
        <f t="shared" si="3"/>
        <v>4634.24</v>
      </c>
    </row>
    <row r="135" spans="1:7" s="16" customFormat="1" hidden="1" x14ac:dyDescent="0.2">
      <c r="A135" s="21"/>
      <c r="B135" s="27" t="s">
        <v>181</v>
      </c>
      <c r="C135" s="28">
        <v>0</v>
      </c>
      <c r="D135" s="23">
        <v>0</v>
      </c>
      <c r="E135" s="23" t="s">
        <v>28</v>
      </c>
      <c r="F135" s="29">
        <v>0</v>
      </c>
      <c r="G135" s="30">
        <f t="shared" si="3"/>
        <v>0</v>
      </c>
    </row>
    <row r="136" spans="1:7" s="16" customFormat="1" x14ac:dyDescent="0.2">
      <c r="A136" s="21"/>
      <c r="B136" s="27" t="s">
        <v>90</v>
      </c>
      <c r="C136" s="28">
        <v>20</v>
      </c>
      <c r="D136" s="23">
        <v>4192.1000000000004</v>
      </c>
      <c r="E136" s="23" t="s">
        <v>28</v>
      </c>
      <c r="F136" s="29">
        <v>0.56095409981111655</v>
      </c>
      <c r="G136" s="30">
        <f t="shared" si="3"/>
        <v>47031.51</v>
      </c>
    </row>
    <row r="137" spans="1:7" s="16" customFormat="1" ht="24" x14ac:dyDescent="0.2">
      <c r="A137" s="21"/>
      <c r="B137" s="27" t="s">
        <v>182</v>
      </c>
      <c r="C137" s="28">
        <v>1</v>
      </c>
      <c r="D137" s="23">
        <v>4192.1000000000004</v>
      </c>
      <c r="E137" s="23" t="s">
        <v>28</v>
      </c>
      <c r="F137" s="29">
        <v>7.8007204026621499</v>
      </c>
      <c r="G137" s="30">
        <f t="shared" si="3"/>
        <v>32701.4</v>
      </c>
    </row>
    <row r="138" spans="1:7" s="16" customFormat="1" x14ac:dyDescent="0.2">
      <c r="A138" s="21"/>
      <c r="B138" s="27" t="s">
        <v>92</v>
      </c>
      <c r="C138" s="28">
        <v>1</v>
      </c>
      <c r="D138" s="23">
        <v>4192.1000000000004</v>
      </c>
      <c r="E138" s="23" t="s">
        <v>28</v>
      </c>
      <c r="F138" s="29">
        <v>0.94443119200400749</v>
      </c>
      <c r="G138" s="30">
        <f t="shared" si="3"/>
        <v>3959.15</v>
      </c>
    </row>
    <row r="139" spans="1:7" s="16" customFormat="1" x14ac:dyDescent="0.2">
      <c r="A139" s="21"/>
      <c r="B139" s="27" t="s">
        <v>93</v>
      </c>
      <c r="C139" s="28">
        <v>1</v>
      </c>
      <c r="D139" s="23">
        <v>4192.1000000000004</v>
      </c>
      <c r="E139" s="23" t="s">
        <v>28</v>
      </c>
      <c r="F139" s="29">
        <v>0.68415114143269484</v>
      </c>
      <c r="G139" s="30">
        <f t="shared" si="3"/>
        <v>2868.03</v>
      </c>
    </row>
    <row r="140" spans="1:7" s="16" customFormat="1" hidden="1" x14ac:dyDescent="0.2">
      <c r="A140" s="21"/>
      <c r="B140" s="27" t="s">
        <v>176</v>
      </c>
      <c r="C140" s="28">
        <v>0</v>
      </c>
      <c r="D140" s="23">
        <v>0</v>
      </c>
      <c r="E140" s="23" t="s">
        <v>28</v>
      </c>
      <c r="F140" s="29">
        <v>0</v>
      </c>
      <c r="G140" s="30">
        <f t="shared" si="3"/>
        <v>0</v>
      </c>
    </row>
    <row r="141" spans="1:7" s="16" customFormat="1" x14ac:dyDescent="0.2">
      <c r="A141" s="21"/>
      <c r="B141" s="27" t="s">
        <v>183</v>
      </c>
      <c r="C141" s="28">
        <v>67</v>
      </c>
      <c r="D141" s="23">
        <v>97</v>
      </c>
      <c r="E141" s="23" t="s">
        <v>28</v>
      </c>
      <c r="F141" s="29">
        <v>1.2796671575846834</v>
      </c>
      <c r="G141" s="30">
        <f t="shared" si="3"/>
        <v>8316.56</v>
      </c>
    </row>
    <row r="142" spans="1:7" s="16" customFormat="1" hidden="1" x14ac:dyDescent="0.2">
      <c r="A142" s="21"/>
      <c r="B142" s="27" t="s">
        <v>178</v>
      </c>
      <c r="C142" s="28">
        <v>0</v>
      </c>
      <c r="D142" s="23">
        <v>0</v>
      </c>
      <c r="E142" s="23" t="s">
        <v>28</v>
      </c>
      <c r="F142" s="29"/>
      <c r="G142" s="30"/>
    </row>
    <row r="143" spans="1:7" s="16" customFormat="1" x14ac:dyDescent="0.2">
      <c r="A143" s="21"/>
      <c r="B143" s="27" t="s">
        <v>96</v>
      </c>
      <c r="C143" s="28">
        <v>1</v>
      </c>
      <c r="D143" s="29">
        <v>3.2913043478260868</v>
      </c>
      <c r="E143" s="23" t="s">
        <v>29</v>
      </c>
      <c r="F143" s="29">
        <v>331.08641975308643</v>
      </c>
      <c r="G143" s="30">
        <f t="shared" si="3"/>
        <v>1089.71</v>
      </c>
    </row>
    <row r="144" spans="1:7" s="16" customFormat="1" x14ac:dyDescent="0.2">
      <c r="A144" s="21"/>
      <c r="B144" s="35" t="s">
        <v>184</v>
      </c>
      <c r="C144" s="28"/>
      <c r="D144" s="23"/>
      <c r="E144" s="23"/>
      <c r="F144" s="23"/>
      <c r="G144" s="30"/>
    </row>
    <row r="145" spans="1:7" s="16" customFormat="1" ht="24" x14ac:dyDescent="0.2">
      <c r="A145" s="21"/>
      <c r="B145" s="27" t="s">
        <v>185</v>
      </c>
      <c r="C145" s="36">
        <f>C63</f>
        <v>6.3548</v>
      </c>
      <c r="D145" s="29">
        <f t="shared" ref="D145:E145" si="5">D63</f>
        <v>4685.38</v>
      </c>
      <c r="E145" s="36" t="str">
        <f t="shared" si="5"/>
        <v>м2 жилой площиди</v>
      </c>
      <c r="F145" s="29">
        <v>1.32</v>
      </c>
      <c r="G145" s="30">
        <f>ROUND(C145*D145*F145,2)</f>
        <v>39302.54</v>
      </c>
    </row>
    <row r="146" spans="1:7" s="16" customFormat="1" x14ac:dyDescent="0.2">
      <c r="A146" s="21"/>
      <c r="B146" s="35" t="s">
        <v>186</v>
      </c>
      <c r="C146" s="28"/>
      <c r="D146" s="23"/>
      <c r="E146" s="23"/>
      <c r="F146" s="23"/>
      <c r="G146" s="30"/>
    </row>
    <row r="147" spans="1:7" s="16" customFormat="1" ht="24" x14ac:dyDescent="0.2">
      <c r="A147" s="21"/>
      <c r="B147" s="27" t="s">
        <v>34</v>
      </c>
      <c r="C147" s="36">
        <f>C145</f>
        <v>6.3548</v>
      </c>
      <c r="D147" s="29">
        <f>D145</f>
        <v>4685.38</v>
      </c>
      <c r="E147" s="36" t="str">
        <f>E145</f>
        <v>м2 жилой площиди</v>
      </c>
      <c r="F147" s="29">
        <v>3.36</v>
      </c>
      <c r="G147" s="30">
        <f t="shared" si="3"/>
        <v>100042.83</v>
      </c>
    </row>
    <row r="148" spans="1:7" s="16" customFormat="1" x14ac:dyDescent="0.2">
      <c r="A148" s="21"/>
      <c r="B148" s="40" t="s">
        <v>35</v>
      </c>
      <c r="C148" s="28"/>
      <c r="D148" s="23"/>
      <c r="E148" s="23"/>
      <c r="F148" s="23"/>
      <c r="G148" s="30"/>
    </row>
    <row r="149" spans="1:7" s="16" customFormat="1" x14ac:dyDescent="0.2">
      <c r="A149" s="21"/>
      <c r="B149" s="41" t="s">
        <v>41</v>
      </c>
      <c r="C149" s="42">
        <v>1</v>
      </c>
      <c r="D149" s="43">
        <v>5</v>
      </c>
      <c r="E149" s="44" t="s">
        <v>30</v>
      </c>
      <c r="F149" s="45">
        <f>G149/D149</f>
        <v>56.430611999999996</v>
      </c>
      <c r="G149" s="30">
        <v>282.15305999999998</v>
      </c>
    </row>
    <row r="150" spans="1:7" s="16" customFormat="1" x14ac:dyDescent="0.2">
      <c r="A150" s="21"/>
      <c r="B150" s="46" t="s">
        <v>64</v>
      </c>
      <c r="C150" s="42">
        <v>1</v>
      </c>
      <c r="D150" s="43">
        <v>1</v>
      </c>
      <c r="E150" s="44" t="s">
        <v>30</v>
      </c>
      <c r="F150" s="45">
        <f t="shared" ref="F150:F158" si="6">G150/D150</f>
        <v>418.58459999999997</v>
      </c>
      <c r="G150" s="30">
        <v>418.58459999999997</v>
      </c>
    </row>
    <row r="151" spans="1:7" s="16" customFormat="1" x14ac:dyDescent="0.2">
      <c r="A151" s="21"/>
      <c r="B151" s="46" t="s">
        <v>65</v>
      </c>
      <c r="C151" s="42">
        <v>1</v>
      </c>
      <c r="D151" s="43">
        <v>27</v>
      </c>
      <c r="E151" s="44" t="s">
        <v>28</v>
      </c>
      <c r="F151" s="45">
        <f t="shared" si="6"/>
        <v>23.181666666666665</v>
      </c>
      <c r="G151" s="30">
        <v>625.90499999999997</v>
      </c>
    </row>
    <row r="152" spans="1:7" s="16" customFormat="1" x14ac:dyDescent="0.2">
      <c r="A152" s="21"/>
      <c r="B152" s="46" t="s">
        <v>66</v>
      </c>
      <c r="C152" s="42">
        <v>1</v>
      </c>
      <c r="D152" s="43">
        <v>1</v>
      </c>
      <c r="E152" s="44" t="s">
        <v>30</v>
      </c>
      <c r="F152" s="45">
        <f t="shared" si="6"/>
        <v>756.99679999999989</v>
      </c>
      <c r="G152" s="30">
        <v>756.99679999999989</v>
      </c>
    </row>
    <row r="153" spans="1:7" s="16" customFormat="1" x14ac:dyDescent="0.2">
      <c r="A153" s="21"/>
      <c r="B153" s="46" t="s">
        <v>67</v>
      </c>
      <c r="C153" s="42">
        <v>1</v>
      </c>
      <c r="D153" s="43">
        <v>1</v>
      </c>
      <c r="E153" s="44" t="s">
        <v>30</v>
      </c>
      <c r="F153" s="45">
        <f t="shared" si="6"/>
        <v>239.9796</v>
      </c>
      <c r="G153" s="30">
        <v>239.9796</v>
      </c>
    </row>
    <row r="154" spans="1:7" s="16" customFormat="1" x14ac:dyDescent="0.2">
      <c r="A154" s="21"/>
      <c r="B154" s="46" t="s">
        <v>68</v>
      </c>
      <c r="C154" s="42">
        <v>1</v>
      </c>
      <c r="D154" s="43">
        <v>2</v>
      </c>
      <c r="E154" s="44" t="s">
        <v>30</v>
      </c>
      <c r="F154" s="45">
        <f t="shared" si="6"/>
        <v>405.48060000000004</v>
      </c>
      <c r="G154" s="30">
        <v>810.96120000000008</v>
      </c>
    </row>
    <row r="155" spans="1:7" s="16" customFormat="1" x14ac:dyDescent="0.2">
      <c r="A155" s="21"/>
      <c r="B155" s="46" t="s">
        <v>69</v>
      </c>
      <c r="C155" s="42">
        <v>1</v>
      </c>
      <c r="D155" s="43">
        <v>5</v>
      </c>
      <c r="E155" s="44" t="s">
        <v>30</v>
      </c>
      <c r="F155" s="45">
        <f t="shared" si="6"/>
        <v>52.284960000000012</v>
      </c>
      <c r="G155" s="30">
        <v>261.42480000000006</v>
      </c>
    </row>
    <row r="156" spans="1:7" s="16" customFormat="1" x14ac:dyDescent="0.2">
      <c r="A156" s="21"/>
      <c r="B156" s="46" t="s">
        <v>70</v>
      </c>
      <c r="C156" s="42">
        <v>1</v>
      </c>
      <c r="D156" s="43">
        <v>6</v>
      </c>
      <c r="E156" s="44" t="s">
        <v>30</v>
      </c>
      <c r="F156" s="45">
        <f t="shared" si="6"/>
        <v>45.765300000000003</v>
      </c>
      <c r="G156" s="30">
        <v>274.59180000000003</v>
      </c>
    </row>
    <row r="157" spans="1:7" s="16" customFormat="1" x14ac:dyDescent="0.2">
      <c r="A157" s="21"/>
      <c r="B157" s="46" t="s">
        <v>71</v>
      </c>
      <c r="C157" s="42">
        <v>1</v>
      </c>
      <c r="D157" s="43">
        <v>1</v>
      </c>
      <c r="E157" s="44" t="s">
        <v>30</v>
      </c>
      <c r="F157" s="45">
        <f t="shared" si="6"/>
        <v>189.65519999999998</v>
      </c>
      <c r="G157" s="30">
        <v>189.65519999999998</v>
      </c>
    </row>
    <row r="158" spans="1:7" s="16" customFormat="1" x14ac:dyDescent="0.2">
      <c r="A158" s="21"/>
      <c r="B158" s="46" t="s">
        <v>72</v>
      </c>
      <c r="C158" s="42">
        <v>1</v>
      </c>
      <c r="D158" s="43">
        <v>8</v>
      </c>
      <c r="E158" s="44" t="s">
        <v>31</v>
      </c>
      <c r="F158" s="45">
        <f t="shared" si="6"/>
        <v>298.54124999999999</v>
      </c>
      <c r="G158" s="30">
        <v>2388.33</v>
      </c>
    </row>
    <row r="159" spans="1:7" s="16" customFormat="1" x14ac:dyDescent="0.2">
      <c r="A159" s="21"/>
      <c r="B159" s="26" t="s">
        <v>36</v>
      </c>
      <c r="C159" s="23"/>
      <c r="D159" s="23"/>
      <c r="E159" s="23"/>
      <c r="F159" s="23"/>
      <c r="G159" s="25"/>
    </row>
    <row r="160" spans="1:7" s="16" customFormat="1" x14ac:dyDescent="0.2">
      <c r="A160" s="21"/>
      <c r="B160" s="35" t="s">
        <v>73</v>
      </c>
      <c r="C160" s="23"/>
      <c r="D160" s="23"/>
      <c r="E160" s="23"/>
      <c r="F160" s="23"/>
      <c r="G160" s="25"/>
    </row>
    <row r="161" spans="1:7" s="16" customFormat="1" ht="14.25" customHeight="1" x14ac:dyDescent="0.2">
      <c r="A161" s="21"/>
      <c r="B161" s="27" t="s">
        <v>74</v>
      </c>
      <c r="C161" s="28">
        <v>2</v>
      </c>
      <c r="D161" s="23">
        <v>1</v>
      </c>
      <c r="E161" s="23" t="s">
        <v>30</v>
      </c>
      <c r="F161" s="29">
        <v>976.74</v>
      </c>
      <c r="G161" s="30">
        <f t="shared" ref="G161:G164" si="7">ROUND(C161*D161*F161,2)</f>
        <v>1953.48</v>
      </c>
    </row>
    <row r="162" spans="1:7" s="16" customFormat="1" ht="14.25" customHeight="1" x14ac:dyDescent="0.2">
      <c r="A162" s="21"/>
      <c r="B162" s="27" t="s">
        <v>75</v>
      </c>
      <c r="C162" s="28">
        <v>1</v>
      </c>
      <c r="D162" s="23">
        <v>1</v>
      </c>
      <c r="E162" s="23" t="s">
        <v>30</v>
      </c>
      <c r="F162" s="29">
        <v>14574.97</v>
      </c>
      <c r="G162" s="30">
        <f t="shared" si="7"/>
        <v>14574.97</v>
      </c>
    </row>
    <row r="163" spans="1:7" s="16" customFormat="1" x14ac:dyDescent="0.2">
      <c r="A163" s="21"/>
      <c r="B163" s="35" t="s">
        <v>76</v>
      </c>
      <c r="C163" s="23"/>
      <c r="D163" s="23"/>
      <c r="E163" s="23"/>
      <c r="F163" s="23"/>
      <c r="G163" s="25"/>
    </row>
    <row r="164" spans="1:7" s="16" customFormat="1" x14ac:dyDescent="0.2">
      <c r="A164" s="21"/>
      <c r="B164" s="27" t="s">
        <v>77</v>
      </c>
      <c r="C164" s="23">
        <v>1</v>
      </c>
      <c r="D164" s="23">
        <v>1</v>
      </c>
      <c r="E164" s="23" t="s">
        <v>30</v>
      </c>
      <c r="F164" s="29">
        <v>67.62</v>
      </c>
      <c r="G164" s="30">
        <f t="shared" si="7"/>
        <v>67.62</v>
      </c>
    </row>
    <row r="165" spans="1:7" s="16" customFormat="1" ht="25.5" customHeight="1" x14ac:dyDescent="0.2">
      <c r="A165" s="21"/>
      <c r="B165" s="35" t="s">
        <v>78</v>
      </c>
      <c r="C165" s="23">
        <f>ROUND(1+20/31,4)</f>
        <v>1.6452</v>
      </c>
      <c r="D165" s="23">
        <f>D63</f>
        <v>4685.38</v>
      </c>
      <c r="E165" s="23" t="str">
        <f>E63</f>
        <v>м2 жилой площиди</v>
      </c>
      <c r="F165" s="23">
        <v>3.05</v>
      </c>
      <c r="G165" s="30">
        <f>ROUND(C165*D165*F165,2)</f>
        <v>23510.58</v>
      </c>
    </row>
    <row r="166" spans="1:7" s="16" customFormat="1" ht="24" x14ac:dyDescent="0.2">
      <c r="A166" s="21"/>
      <c r="B166" s="27" t="s">
        <v>79</v>
      </c>
      <c r="C166" s="23">
        <v>31</v>
      </c>
      <c r="D166" s="23">
        <v>261</v>
      </c>
      <c r="E166" s="23"/>
      <c r="F166" s="23"/>
      <c r="G166" s="25"/>
    </row>
    <row r="167" spans="1:7" s="16" customFormat="1" ht="24" x14ac:dyDescent="0.2">
      <c r="A167" s="21"/>
      <c r="B167" s="27" t="s">
        <v>80</v>
      </c>
      <c r="C167" s="23">
        <v>22</v>
      </c>
      <c r="D167" s="23">
        <v>174</v>
      </c>
      <c r="E167" s="23"/>
      <c r="F167" s="23"/>
      <c r="G167" s="25"/>
    </row>
    <row r="168" spans="1:7" s="16" customFormat="1" ht="15" customHeight="1" x14ac:dyDescent="0.2">
      <c r="A168" s="21"/>
      <c r="B168" s="27" t="s">
        <v>81</v>
      </c>
      <c r="C168" s="23">
        <v>3</v>
      </c>
      <c r="D168" s="23">
        <v>261</v>
      </c>
      <c r="E168" s="23"/>
      <c r="F168" s="23"/>
      <c r="G168" s="25"/>
    </row>
    <row r="169" spans="1:7" s="16" customFormat="1" ht="15" customHeight="1" x14ac:dyDescent="0.2">
      <c r="A169" s="21"/>
      <c r="B169" s="27" t="s">
        <v>82</v>
      </c>
      <c r="C169" s="23">
        <v>3</v>
      </c>
      <c r="D169" s="23">
        <v>174</v>
      </c>
      <c r="E169" s="23"/>
      <c r="F169" s="23"/>
      <c r="G169" s="25"/>
    </row>
    <row r="170" spans="1:7" s="16" customFormat="1" ht="36" hidden="1" x14ac:dyDescent="0.2">
      <c r="A170" s="21"/>
      <c r="B170" s="27" t="s">
        <v>83</v>
      </c>
      <c r="C170" s="23">
        <v>0</v>
      </c>
      <c r="D170" s="23"/>
      <c r="E170" s="23"/>
      <c r="F170" s="23"/>
      <c r="G170" s="25"/>
    </row>
    <row r="171" spans="1:7" s="16" customFormat="1" ht="24" hidden="1" x14ac:dyDescent="0.2">
      <c r="A171" s="21"/>
      <c r="B171" s="27" t="s">
        <v>84</v>
      </c>
      <c r="C171" s="23">
        <v>0</v>
      </c>
      <c r="D171" s="23"/>
      <c r="E171" s="23"/>
      <c r="F171" s="23"/>
      <c r="G171" s="25"/>
    </row>
    <row r="172" spans="1:7" s="16" customFormat="1" x14ac:dyDescent="0.2">
      <c r="A172" s="21"/>
      <c r="B172" s="27" t="s">
        <v>85</v>
      </c>
      <c r="C172" s="23">
        <v>3</v>
      </c>
      <c r="D172" s="23">
        <v>28.8</v>
      </c>
      <c r="E172" s="23"/>
      <c r="F172" s="23"/>
      <c r="G172" s="25"/>
    </row>
    <row r="173" spans="1:7" s="16" customFormat="1" x14ac:dyDescent="0.2">
      <c r="A173" s="21"/>
      <c r="B173" s="35" t="s">
        <v>86</v>
      </c>
      <c r="C173" s="23"/>
      <c r="D173" s="23"/>
      <c r="E173" s="23"/>
      <c r="F173" s="23"/>
      <c r="G173" s="25"/>
    </row>
    <row r="174" spans="1:7" s="16" customFormat="1" x14ac:dyDescent="0.2">
      <c r="A174" s="21"/>
      <c r="B174" s="27" t="s">
        <v>87</v>
      </c>
      <c r="C174" s="23"/>
      <c r="D174" s="23"/>
      <c r="E174" s="23"/>
      <c r="F174" s="23"/>
      <c r="G174" s="25"/>
    </row>
    <row r="175" spans="1:7" s="16" customFormat="1" x14ac:dyDescent="0.2">
      <c r="A175" s="21"/>
      <c r="B175" s="27" t="s">
        <v>88</v>
      </c>
      <c r="C175" s="23">
        <v>13</v>
      </c>
      <c r="D175" s="23">
        <v>1093</v>
      </c>
      <c r="E175" s="23" t="s">
        <v>37</v>
      </c>
      <c r="F175" s="29">
        <v>0.7</v>
      </c>
      <c r="G175" s="30">
        <f>ROUND(C175*D175*F175,2)</f>
        <v>9946.2999999999993</v>
      </c>
    </row>
    <row r="176" spans="1:7" s="16" customFormat="1" hidden="1" x14ac:dyDescent="0.2">
      <c r="A176" s="21"/>
      <c r="B176" s="27" t="s">
        <v>89</v>
      </c>
      <c r="C176" s="23">
        <v>0</v>
      </c>
      <c r="D176" s="23">
        <v>205</v>
      </c>
      <c r="E176" s="23" t="s">
        <v>37</v>
      </c>
      <c r="F176" s="29">
        <v>19.39</v>
      </c>
      <c r="G176" s="30">
        <f t="shared" ref="G176:G188" si="8">ROUND(C176*D176*F176,2)</f>
        <v>0</v>
      </c>
    </row>
    <row r="177" spans="1:7" s="16" customFormat="1" x14ac:dyDescent="0.2">
      <c r="A177" s="21"/>
      <c r="B177" s="27" t="s">
        <v>90</v>
      </c>
      <c r="C177" s="23">
        <v>11</v>
      </c>
      <c r="D177" s="23">
        <v>3988</v>
      </c>
      <c r="E177" s="23" t="s">
        <v>37</v>
      </c>
      <c r="F177" s="29">
        <v>0.68</v>
      </c>
      <c r="G177" s="30">
        <f t="shared" si="8"/>
        <v>29830.240000000002</v>
      </c>
    </row>
    <row r="178" spans="1:7" s="16" customFormat="1" ht="24" hidden="1" x14ac:dyDescent="0.2">
      <c r="A178" s="21"/>
      <c r="B178" s="27" t="s">
        <v>91</v>
      </c>
      <c r="C178" s="23">
        <v>0</v>
      </c>
      <c r="D178" s="23">
        <v>3988</v>
      </c>
      <c r="E178" s="23" t="s">
        <v>37</v>
      </c>
      <c r="F178" s="29">
        <v>6.19</v>
      </c>
      <c r="G178" s="30">
        <f t="shared" si="8"/>
        <v>0</v>
      </c>
    </row>
    <row r="179" spans="1:7" s="16" customFormat="1" x14ac:dyDescent="0.2">
      <c r="A179" s="21"/>
      <c r="B179" s="27" t="s">
        <v>92</v>
      </c>
      <c r="C179" s="23">
        <v>1</v>
      </c>
      <c r="D179" s="23">
        <v>3988</v>
      </c>
      <c r="E179" s="23" t="s">
        <v>37</v>
      </c>
      <c r="F179" s="29">
        <v>1.06</v>
      </c>
      <c r="G179" s="30">
        <f t="shared" si="8"/>
        <v>4227.28</v>
      </c>
    </row>
    <row r="180" spans="1:7" s="16" customFormat="1" hidden="1" x14ac:dyDescent="0.2">
      <c r="A180" s="21"/>
      <c r="B180" s="27" t="s">
        <v>93</v>
      </c>
      <c r="C180" s="23">
        <v>0</v>
      </c>
      <c r="D180" s="23">
        <v>0</v>
      </c>
      <c r="E180" s="23" t="s">
        <v>37</v>
      </c>
      <c r="F180" s="29">
        <v>0.91</v>
      </c>
      <c r="G180" s="30">
        <f t="shared" si="8"/>
        <v>0</v>
      </c>
    </row>
    <row r="181" spans="1:7" s="16" customFormat="1" x14ac:dyDescent="0.2">
      <c r="A181" s="21"/>
      <c r="B181" s="27" t="s">
        <v>94</v>
      </c>
      <c r="C181" s="23">
        <v>36</v>
      </c>
      <c r="D181" s="23">
        <v>97</v>
      </c>
      <c r="E181" s="23" t="s">
        <v>37</v>
      </c>
      <c r="F181" s="29">
        <v>1.34</v>
      </c>
      <c r="G181" s="30">
        <f t="shared" si="8"/>
        <v>4679.28</v>
      </c>
    </row>
    <row r="182" spans="1:7" s="16" customFormat="1" hidden="1" x14ac:dyDescent="0.2">
      <c r="A182" s="21"/>
      <c r="B182" s="27">
        <v>0</v>
      </c>
      <c r="C182" s="23">
        <v>0</v>
      </c>
      <c r="D182" s="23">
        <v>0</v>
      </c>
      <c r="E182" s="23" t="s">
        <v>37</v>
      </c>
      <c r="F182" s="29"/>
      <c r="G182" s="30"/>
    </row>
    <row r="183" spans="1:7" s="16" customFormat="1" x14ac:dyDescent="0.2">
      <c r="A183" s="21"/>
      <c r="B183" s="27" t="s">
        <v>95</v>
      </c>
      <c r="C183" s="23">
        <v>36</v>
      </c>
      <c r="D183" s="23">
        <v>6</v>
      </c>
      <c r="E183" s="23" t="s">
        <v>37</v>
      </c>
      <c r="F183" s="29">
        <v>25.68</v>
      </c>
      <c r="G183" s="30">
        <f t="shared" si="8"/>
        <v>5546.88</v>
      </c>
    </row>
    <row r="184" spans="1:7" s="16" customFormat="1" hidden="1" x14ac:dyDescent="0.2">
      <c r="A184" s="21"/>
      <c r="B184" s="27" t="s">
        <v>96</v>
      </c>
      <c r="C184" s="23">
        <v>0</v>
      </c>
      <c r="D184" s="23">
        <v>7.9</v>
      </c>
      <c r="E184" s="23" t="s">
        <v>37</v>
      </c>
      <c r="F184" s="29">
        <v>0</v>
      </c>
      <c r="G184" s="30">
        <f t="shared" si="8"/>
        <v>0</v>
      </c>
    </row>
    <row r="185" spans="1:7" s="16" customFormat="1" x14ac:dyDescent="0.2">
      <c r="A185" s="21"/>
      <c r="B185" s="35" t="s">
        <v>97</v>
      </c>
      <c r="C185" s="23"/>
      <c r="D185" s="23"/>
      <c r="E185" s="23"/>
      <c r="F185" s="23"/>
      <c r="G185" s="25"/>
    </row>
    <row r="186" spans="1:7" s="16" customFormat="1" ht="24" x14ac:dyDescent="0.2">
      <c r="A186" s="21"/>
      <c r="B186" s="27" t="s">
        <v>98</v>
      </c>
      <c r="C186" s="23">
        <f>C165</f>
        <v>1.6452</v>
      </c>
      <c r="D186" s="23">
        <f>D165</f>
        <v>4685.38</v>
      </c>
      <c r="E186" s="23" t="str">
        <f>E165</f>
        <v>м2 жилой площиди</v>
      </c>
      <c r="F186" s="23">
        <v>1.35</v>
      </c>
      <c r="G186" s="30">
        <f>ROUND(C186*D186*F186,2)</f>
        <v>10406.32</v>
      </c>
    </row>
    <row r="187" spans="1:7" s="16" customFormat="1" x14ac:dyDescent="0.2">
      <c r="A187" s="21"/>
      <c r="B187" s="35" t="s">
        <v>99</v>
      </c>
      <c r="C187" s="23"/>
      <c r="D187" s="23"/>
      <c r="E187" s="23"/>
      <c r="F187" s="23"/>
      <c r="G187" s="25"/>
    </row>
    <row r="188" spans="1:7" s="16" customFormat="1" ht="24" x14ac:dyDescent="0.2">
      <c r="A188" s="21"/>
      <c r="B188" s="27" t="s">
        <v>100</v>
      </c>
      <c r="C188" s="23">
        <f>C165</f>
        <v>1.6452</v>
      </c>
      <c r="D188" s="23">
        <f>D165</f>
        <v>4685.38</v>
      </c>
      <c r="E188" s="23" t="str">
        <f>E165</f>
        <v>м2 жилой площиди</v>
      </c>
      <c r="F188" s="23">
        <v>2.91</v>
      </c>
      <c r="G188" s="30">
        <f t="shared" si="8"/>
        <v>22431.41</v>
      </c>
    </row>
    <row r="189" spans="1:7" s="16" customFormat="1" x14ac:dyDescent="0.2">
      <c r="A189" s="21"/>
      <c r="B189" s="40" t="s">
        <v>35</v>
      </c>
      <c r="C189" s="23"/>
      <c r="D189" s="23"/>
      <c r="E189" s="23"/>
      <c r="F189" s="23"/>
      <c r="G189" s="25"/>
    </row>
    <row r="190" spans="1:7" s="16" customFormat="1" ht="25.5" x14ac:dyDescent="0.2">
      <c r="A190" s="21"/>
      <c r="B190" s="47" t="s">
        <v>38</v>
      </c>
      <c r="C190" s="48">
        <v>1</v>
      </c>
      <c r="D190" s="48">
        <v>1</v>
      </c>
      <c r="E190" s="23" t="s">
        <v>30</v>
      </c>
      <c r="F190" s="45">
        <f t="shared" ref="F190:F193" si="9">G190/D190</f>
        <v>504.77</v>
      </c>
      <c r="G190" s="49">
        <v>504.77</v>
      </c>
    </row>
    <row r="191" spans="1:7" s="16" customFormat="1" ht="12.75" customHeight="1" x14ac:dyDescent="0.2">
      <c r="A191" s="21"/>
      <c r="B191" s="47" t="s">
        <v>39</v>
      </c>
      <c r="C191" s="48">
        <v>1</v>
      </c>
      <c r="D191" s="48">
        <v>1</v>
      </c>
      <c r="E191" s="23" t="s">
        <v>30</v>
      </c>
      <c r="F191" s="45">
        <f t="shared" si="9"/>
        <v>365.75</v>
      </c>
      <c r="G191" s="49">
        <v>365.75</v>
      </c>
    </row>
    <row r="192" spans="1:7" s="16" customFormat="1" ht="12.75" customHeight="1" x14ac:dyDescent="0.2">
      <c r="A192" s="21"/>
      <c r="B192" s="47" t="s">
        <v>40</v>
      </c>
      <c r="C192" s="48">
        <v>1</v>
      </c>
      <c r="D192" s="48">
        <v>1</v>
      </c>
      <c r="E192" s="23" t="s">
        <v>30</v>
      </c>
      <c r="F192" s="45">
        <f t="shared" si="9"/>
        <v>118.47</v>
      </c>
      <c r="G192" s="49">
        <v>118.47</v>
      </c>
    </row>
    <row r="193" spans="1:7" s="16" customFormat="1" ht="12.75" customHeight="1" x14ac:dyDescent="0.2">
      <c r="A193" s="21"/>
      <c r="B193" s="47" t="s">
        <v>41</v>
      </c>
      <c r="C193" s="48">
        <v>1</v>
      </c>
      <c r="D193" s="48">
        <v>1</v>
      </c>
      <c r="E193" s="23" t="s">
        <v>30</v>
      </c>
      <c r="F193" s="45">
        <f t="shared" si="9"/>
        <v>52.88</v>
      </c>
      <c r="G193" s="49">
        <v>52.88</v>
      </c>
    </row>
    <row r="194" spans="1:7" s="2" customFormat="1" ht="12" x14ac:dyDescent="0.2">
      <c r="A194" s="50"/>
      <c r="B194" s="51"/>
      <c r="C194" s="42"/>
      <c r="D194" s="42"/>
      <c r="E194" s="42"/>
      <c r="F194" s="52" t="s">
        <v>42</v>
      </c>
      <c r="G194" s="53">
        <f>SUM(G27:G193)</f>
        <v>823266.32106352015</v>
      </c>
    </row>
    <row r="195" spans="1:7" s="2" customFormat="1" ht="12" x14ac:dyDescent="0.2">
      <c r="A195" s="17"/>
      <c r="B195" s="54"/>
      <c r="C195" s="55"/>
      <c r="D195" s="55"/>
      <c r="E195" s="55"/>
      <c r="F195" s="56"/>
      <c r="G195" s="57"/>
    </row>
    <row r="196" spans="1:7" s="16" customFormat="1" hidden="1" outlineLevel="1" x14ac:dyDescent="0.2">
      <c r="A196" s="58" t="s">
        <v>43</v>
      </c>
      <c r="C196" s="59"/>
      <c r="D196" s="59"/>
      <c r="E196" s="59"/>
      <c r="F196" s="59"/>
      <c r="G196" s="60"/>
    </row>
    <row r="197" spans="1:7" s="16" customFormat="1" hidden="1" outlineLevel="1" x14ac:dyDescent="0.2">
      <c r="A197" s="58"/>
      <c r="B197" s="61" t="s">
        <v>44</v>
      </c>
      <c r="C197" s="62"/>
      <c r="D197" s="2"/>
      <c r="E197" s="2"/>
      <c r="F197" s="2"/>
      <c r="G197" s="2"/>
    </row>
    <row r="198" spans="1:7" s="16" customFormat="1" hidden="1" outlineLevel="1" x14ac:dyDescent="0.2">
      <c r="B198" s="63" t="s">
        <v>45</v>
      </c>
      <c r="C198" s="2"/>
      <c r="D198" s="2"/>
      <c r="E198" s="2"/>
      <c r="F198" s="2"/>
      <c r="G198" s="2"/>
    </row>
    <row r="199" spans="1:7" s="16" customFormat="1" hidden="1" outlineLevel="1" x14ac:dyDescent="0.2">
      <c r="A199" s="58" t="s">
        <v>46</v>
      </c>
      <c r="C199" s="2"/>
      <c r="D199" s="2"/>
      <c r="E199" s="2"/>
      <c r="F199" s="2"/>
      <c r="G199" s="2"/>
    </row>
    <row r="200" spans="1:7" s="16" customFormat="1" hidden="1" outlineLevel="1" x14ac:dyDescent="0.2">
      <c r="A200" s="58" t="s">
        <v>47</v>
      </c>
      <c r="C200" s="2"/>
      <c r="D200" s="2"/>
      <c r="E200" s="2"/>
      <c r="F200" s="2"/>
      <c r="G200" s="2"/>
    </row>
    <row r="201" spans="1:7" s="16" customFormat="1" hidden="1" outlineLevel="1" x14ac:dyDescent="0.2">
      <c r="A201" s="58" t="s">
        <v>48</v>
      </c>
      <c r="C201" s="2"/>
      <c r="D201" s="2"/>
      <c r="E201" s="2"/>
      <c r="F201" s="2"/>
      <c r="G201" s="2"/>
    </row>
    <row r="202" spans="1:7" s="16" customFormat="1" hidden="1" outlineLevel="1" x14ac:dyDescent="0.2">
      <c r="A202" s="58"/>
      <c r="C202" s="2"/>
      <c r="D202" s="2"/>
      <c r="E202" s="2"/>
      <c r="F202" s="2"/>
      <c r="G202" s="2"/>
    </row>
    <row r="203" spans="1:7" s="16" customFormat="1" hidden="1" outlineLevel="1" x14ac:dyDescent="0.2">
      <c r="B203" s="2"/>
      <c r="C203" s="2"/>
      <c r="D203" s="2"/>
      <c r="E203" s="2"/>
      <c r="F203" s="2"/>
      <c r="G203" s="2"/>
    </row>
    <row r="204" spans="1:7" s="16" customFormat="1" hidden="1" outlineLevel="1" x14ac:dyDescent="0.2">
      <c r="B204" s="58" t="s">
        <v>49</v>
      </c>
      <c r="C204" s="2"/>
      <c r="D204" s="2"/>
      <c r="E204" s="2"/>
      <c r="F204" s="2"/>
      <c r="G204" s="2"/>
    </row>
    <row r="205" spans="1:7" s="16" customFormat="1" hidden="1" outlineLevel="1" x14ac:dyDescent="0.2">
      <c r="B205" s="2"/>
      <c r="C205" s="2"/>
      <c r="D205" s="2"/>
      <c r="E205" s="2"/>
      <c r="F205" s="2"/>
      <c r="G205" s="2"/>
    </row>
    <row r="206" spans="1:7" s="16" customFormat="1" hidden="1" outlineLevel="1" x14ac:dyDescent="0.2">
      <c r="B206" s="64" t="s">
        <v>50</v>
      </c>
      <c r="C206" s="65" t="s">
        <v>51</v>
      </c>
      <c r="D206" s="66"/>
      <c r="E206" s="67"/>
      <c r="F206" s="67"/>
    </row>
    <row r="207" spans="1:7" s="16" customFormat="1" hidden="1" outlineLevel="1" x14ac:dyDescent="0.2">
      <c r="C207" s="63" t="s">
        <v>52</v>
      </c>
      <c r="E207" s="76" t="s">
        <v>53</v>
      </c>
      <c r="F207" s="76"/>
    </row>
    <row r="208" spans="1:7" s="16" customFormat="1" hidden="1" outlineLevel="1" x14ac:dyDescent="0.2">
      <c r="B208" s="2"/>
      <c r="C208" s="2"/>
      <c r="D208" s="2"/>
      <c r="E208" s="2"/>
      <c r="F208" s="2"/>
      <c r="G208" s="2"/>
    </row>
    <row r="209" spans="1:7" s="16" customFormat="1" hidden="1" outlineLevel="1" x14ac:dyDescent="0.2">
      <c r="B209" s="68" t="s">
        <v>54</v>
      </c>
      <c r="C209" s="92" t="s">
        <v>55</v>
      </c>
      <c r="D209" s="92"/>
      <c r="E209" s="67"/>
      <c r="F209" s="67"/>
      <c r="G209" s="2"/>
    </row>
    <row r="210" spans="1:7" s="16" customFormat="1" hidden="1" outlineLevel="1" x14ac:dyDescent="0.2">
      <c r="C210" s="63" t="s">
        <v>52</v>
      </c>
      <c r="E210" s="76" t="s">
        <v>53</v>
      </c>
      <c r="F210" s="76"/>
      <c r="G210" s="2"/>
    </row>
    <row r="211" spans="1:7" s="16" customFormat="1" hidden="1" outlineLevel="1" x14ac:dyDescent="0.2">
      <c r="B211" s="58" t="s">
        <v>56</v>
      </c>
      <c r="C211" s="2"/>
      <c r="D211" s="2"/>
      <c r="E211" s="2"/>
      <c r="F211" s="2"/>
      <c r="G211" s="2"/>
    </row>
    <row r="212" spans="1:7" s="16" customFormat="1" ht="26.25" hidden="1" customHeight="1" outlineLevel="1" x14ac:dyDescent="0.2">
      <c r="A212" s="90" t="s">
        <v>57</v>
      </c>
      <c r="B212" s="90"/>
      <c r="C212" s="90"/>
      <c r="D212" s="90"/>
      <c r="E212" s="90"/>
      <c r="F212" s="90"/>
      <c r="G212" s="90"/>
    </row>
    <row r="213" spans="1:7" s="16" customFormat="1" ht="24.75" hidden="1" customHeight="1" outlineLevel="1" x14ac:dyDescent="0.2">
      <c r="A213" s="93" t="s">
        <v>58</v>
      </c>
      <c r="B213" s="93"/>
      <c r="C213" s="93"/>
      <c r="D213" s="93"/>
      <c r="E213" s="93"/>
      <c r="F213" s="93"/>
      <c r="G213" s="93"/>
    </row>
    <row r="214" spans="1:7" s="16" customFormat="1" ht="24.75" hidden="1" customHeight="1" outlineLevel="1" x14ac:dyDescent="0.2">
      <c r="A214" s="90" t="s">
        <v>59</v>
      </c>
      <c r="B214" s="90"/>
      <c r="C214" s="90"/>
      <c r="D214" s="90"/>
      <c r="E214" s="90"/>
      <c r="F214" s="90"/>
      <c r="G214" s="90"/>
    </row>
    <row r="215" spans="1:7" s="16" customFormat="1" ht="24.75" hidden="1" customHeight="1" outlineLevel="1" x14ac:dyDescent="0.2">
      <c r="A215" s="90" t="s">
        <v>60</v>
      </c>
      <c r="B215" s="90"/>
      <c r="C215" s="90"/>
      <c r="D215" s="90"/>
      <c r="E215" s="90"/>
      <c r="F215" s="90"/>
      <c r="G215" s="90"/>
    </row>
    <row r="216" spans="1:7" s="16" customFormat="1" ht="24.75" hidden="1" customHeight="1" outlineLevel="1" x14ac:dyDescent="0.2">
      <c r="A216" s="90" t="s">
        <v>61</v>
      </c>
      <c r="B216" s="90"/>
      <c r="C216" s="90"/>
      <c r="D216" s="90"/>
      <c r="E216" s="90"/>
      <c r="F216" s="90"/>
      <c r="G216" s="90"/>
    </row>
    <row r="217" spans="1:7" s="16" customFormat="1" ht="51" hidden="1" customHeight="1" outlineLevel="1" x14ac:dyDescent="0.2">
      <c r="A217" s="91" t="s">
        <v>62</v>
      </c>
      <c r="B217" s="91"/>
      <c r="C217" s="91"/>
      <c r="D217" s="91"/>
      <c r="E217" s="91"/>
      <c r="F217" s="91"/>
      <c r="G217" s="91"/>
    </row>
    <row r="218" spans="1:7" s="16" customFormat="1" collapsed="1" x14ac:dyDescent="0.2">
      <c r="G218" s="69" t="s">
        <v>63</v>
      </c>
    </row>
    <row r="219" spans="1:7" s="16" customFormat="1" x14ac:dyDescent="0.2"/>
  </sheetData>
  <mergeCells count="26">
    <mergeCell ref="A216:G216"/>
    <mergeCell ref="A217:G217"/>
    <mergeCell ref="C209:D209"/>
    <mergeCell ref="E210:F210"/>
    <mergeCell ref="A212:G212"/>
    <mergeCell ref="A213:G213"/>
    <mergeCell ref="A214:G214"/>
    <mergeCell ref="A215:G215"/>
    <mergeCell ref="E207:F207"/>
    <mergeCell ref="A14:G14"/>
    <mergeCell ref="A15:G15"/>
    <mergeCell ref="A16:G16"/>
    <mergeCell ref="A17:G17"/>
    <mergeCell ref="A18:B18"/>
    <mergeCell ref="B20:G20"/>
    <mergeCell ref="B21:G21"/>
    <mergeCell ref="C23:D23"/>
    <mergeCell ref="B40:F40"/>
    <mergeCell ref="B84:F84"/>
    <mergeCell ref="B125:F125"/>
    <mergeCell ref="A13:G13"/>
    <mergeCell ref="E1:G1"/>
    <mergeCell ref="B5:G5"/>
    <mergeCell ref="A9:G9"/>
    <mergeCell ref="A11:G11"/>
    <mergeCell ref="A12:G12"/>
  </mergeCells>
  <pageMargins left="0.9055118110236221" right="0.15748031496062992" top="0.51181102362204722" bottom="0" header="0.31496062992125984" footer="0.31496062992125984"/>
  <pageSetup paperSize="9" scale="96" fitToHeight="0" orientation="portrait" r:id="rId1"/>
  <headerFooter alignWithMargins="0"/>
  <rowBreaks count="1" manualBreakCount="1">
    <brk id="1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К15</vt:lpstr>
      <vt:lpstr>'2.8'!Область_печати</vt:lpstr>
      <vt:lpstr>К15!Область_печати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Чибисова</cp:lastModifiedBy>
  <cp:lastPrinted>2020-03-27T08:55:03Z</cp:lastPrinted>
  <dcterms:created xsi:type="dcterms:W3CDTF">2020-03-27T05:35:16Z</dcterms:created>
  <dcterms:modified xsi:type="dcterms:W3CDTF">2020-03-30T07:53:49Z</dcterms:modified>
</cp:coreProperties>
</file>